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veta.ionova\Desktop\Поз. 1 (ЖК Династия)\ТЕНДЕР\финишная отделка\"/>
    </mc:Choice>
  </mc:AlternateContent>
  <bookViews>
    <workbookView xWindow="0" yWindow="0" windowWidth="28800" windowHeight="11775" firstSheet="3" activeTab="3"/>
  </bookViews>
  <sheets>
    <sheet name="5.Ведомость_списания" sheetId="17" state="hidden" r:id="rId1"/>
    <sheet name="4.Ресурсный_расчет" sheetId="15" state="hidden" r:id="rId2"/>
    <sheet name="3.Материалы" sheetId="13" state="hidden" r:id="rId3"/>
    <sheet name="ТЗ " sheetId="11" r:id="rId4"/>
    <sheet name="SourceOb.2" sheetId="10" state="hidden" r:id="rId5"/>
    <sheet name="1.Лок.смета.и.Акт" sheetId="8" state="hidden" r:id="rId6"/>
    <sheet name="SourceOb.1" sheetId="7" state="hidden" r:id="rId7"/>
    <sheet name="Source" sheetId="1" state="hidden" r:id="rId8"/>
    <sheet name="SourceObSm" sheetId="2" state="hidden" r:id="rId9"/>
    <sheet name="SmtRes" sheetId="3" state="hidden" r:id="rId10"/>
    <sheet name="EtalonRes" sheetId="4" state="hidden" r:id="rId11"/>
    <sheet name="SrcKA" sheetId="5" state="hidden" r:id="rId12"/>
  </sheets>
  <definedNames>
    <definedName name="_xlnm.Print_Titles" localSheetId="5">'1.Лок.смета.и.Акт'!$46:$46</definedName>
    <definedName name="_xlnm.Print_Titles" localSheetId="2">'3.Материалы'!$18:$18</definedName>
    <definedName name="_xlnm.Print_Titles" localSheetId="1">'4.Ресурсный_расчет'!$18:$18</definedName>
    <definedName name="_xlnm.Print_Titles" localSheetId="0">'5.Ведомость_списания'!$24:$24</definedName>
    <definedName name="_xlnm.Print_Titles" localSheetId="3">'ТЗ '!$23:$23</definedName>
    <definedName name="_xlnm.Print_Area" localSheetId="5">'1.Лок.смета.и.Акт'!$A$1:$K$400</definedName>
    <definedName name="_xlnm.Print_Area" localSheetId="2">'3.Материалы'!$A$1:$G$64</definedName>
    <definedName name="_xlnm.Print_Area" localSheetId="1">'4.Ресурсный_расчет'!$A$1:$G$83</definedName>
    <definedName name="_xlnm.Print_Area" localSheetId="0">'5.Ведомость_списания'!$A$1:$K$85</definedName>
    <definedName name="_xlnm.Print_Area" localSheetId="3">'ТЗ '!$A$1:$G$293</definedName>
  </definedNames>
  <calcPr calcId="162913" iterate="1"/>
</workbook>
</file>

<file path=xl/calcChain.xml><?xml version="1.0" encoding="utf-8"?>
<calcChain xmlns="http://schemas.openxmlformats.org/spreadsheetml/2006/main">
  <c r="BR18" i="11" l="1"/>
  <c r="BZ81" i="17" l="1"/>
  <c r="BY81" i="17"/>
  <c r="BZ78" i="17"/>
  <c r="BY78" i="17"/>
  <c r="BZ75" i="17"/>
  <c r="BY75" i="17"/>
  <c r="J152" i="1"/>
  <c r="J150" i="1"/>
  <c r="J148" i="1"/>
  <c r="J146" i="1"/>
  <c r="J144" i="1"/>
  <c r="J142" i="1"/>
  <c r="J140" i="1"/>
  <c r="J138" i="1"/>
  <c r="J136" i="1"/>
  <c r="J134" i="1"/>
  <c r="J132" i="1"/>
  <c r="J130" i="1"/>
  <c r="J128" i="1"/>
  <c r="J126" i="1"/>
  <c r="BU57" i="17"/>
  <c r="J87" i="1"/>
  <c r="J85" i="1"/>
  <c r="J83" i="1"/>
  <c r="J79" i="1"/>
  <c r="J77" i="1"/>
  <c r="J75" i="1"/>
  <c r="J73" i="1"/>
  <c r="J71" i="1"/>
  <c r="J69" i="1"/>
  <c r="J67" i="1"/>
  <c r="J65" i="1"/>
  <c r="J63" i="1"/>
  <c r="J61" i="1"/>
  <c r="J59" i="1"/>
  <c r="J55" i="1"/>
  <c r="J51" i="1"/>
  <c r="J49" i="1"/>
  <c r="J47" i="1"/>
  <c r="J45" i="1"/>
  <c r="J43" i="1"/>
  <c r="J41" i="1"/>
  <c r="J39" i="1"/>
  <c r="J37" i="1"/>
  <c r="J35" i="1"/>
  <c r="J33" i="1"/>
  <c r="J31" i="1"/>
  <c r="BU26" i="17"/>
  <c r="BU25" i="17"/>
  <c r="DK132" i="3"/>
  <c r="DJ132" i="3"/>
  <c r="DI132" i="3"/>
  <c r="DK131" i="3"/>
  <c r="DJ131" i="3"/>
  <c r="DI131" i="3"/>
  <c r="DK130" i="3"/>
  <c r="DJ130" i="3"/>
  <c r="DI130" i="3"/>
  <c r="DK129" i="3"/>
  <c r="DI129" i="3"/>
  <c r="DK128" i="3"/>
  <c r="DJ128" i="3"/>
  <c r="DI128" i="3"/>
  <c r="DK127" i="3"/>
  <c r="DJ127" i="3"/>
  <c r="DI127" i="3"/>
  <c r="DK126" i="3"/>
  <c r="DJ126" i="3"/>
  <c r="DI126" i="3"/>
  <c r="DK125" i="3"/>
  <c r="DJ125" i="3"/>
  <c r="DI125" i="3"/>
  <c r="DK124" i="3"/>
  <c r="DJ124" i="3"/>
  <c r="DI124" i="3"/>
  <c r="DK123" i="3"/>
  <c r="DJ123" i="3"/>
  <c r="DI123" i="3"/>
  <c r="DK122" i="3"/>
  <c r="DJ122" i="3"/>
  <c r="DI122" i="3"/>
  <c r="DK121" i="3"/>
  <c r="DJ121" i="3"/>
  <c r="DI121" i="3"/>
  <c r="DK120" i="3"/>
  <c r="DJ120" i="3"/>
  <c r="DI120" i="3"/>
  <c r="DK119" i="3"/>
  <c r="DJ119" i="3"/>
  <c r="DI119" i="3"/>
  <c r="DK114" i="3"/>
  <c r="DJ114" i="3"/>
  <c r="DI114" i="3"/>
  <c r="DK113" i="3"/>
  <c r="DJ113" i="3"/>
  <c r="DI113" i="3"/>
  <c r="DK112" i="3"/>
  <c r="DJ112" i="3"/>
  <c r="DI112" i="3"/>
  <c r="DK111" i="3"/>
  <c r="DI111" i="3"/>
  <c r="DK110" i="3"/>
  <c r="DJ110" i="3"/>
  <c r="DI110" i="3"/>
  <c r="DK109" i="3"/>
  <c r="DJ109" i="3"/>
  <c r="DI109" i="3"/>
  <c r="DK108" i="3"/>
  <c r="DJ108" i="3"/>
  <c r="DI108" i="3"/>
  <c r="DK107" i="3"/>
  <c r="DJ107" i="3"/>
  <c r="DI107" i="3"/>
  <c r="DK106" i="3"/>
  <c r="DJ106" i="3"/>
  <c r="DI106" i="3"/>
  <c r="DK105" i="3"/>
  <c r="DJ105" i="3"/>
  <c r="DI105" i="3"/>
  <c r="DK104" i="3"/>
  <c r="DJ104" i="3"/>
  <c r="DI104" i="3"/>
  <c r="DK103" i="3"/>
  <c r="DJ103" i="3"/>
  <c r="DI103" i="3"/>
  <c r="DK102" i="3"/>
  <c r="DJ102" i="3"/>
  <c r="DI102" i="3"/>
  <c r="DK101" i="3"/>
  <c r="DJ101" i="3"/>
  <c r="DI101" i="3"/>
  <c r="DK96" i="3"/>
  <c r="DI96" i="3"/>
  <c r="DK95" i="3"/>
  <c r="DI95" i="3"/>
  <c r="DK94" i="3"/>
  <c r="DI94" i="3"/>
  <c r="DK86" i="3"/>
  <c r="DI86" i="3"/>
  <c r="DK85" i="3"/>
  <c r="DI85" i="3"/>
  <c r="DK84" i="3"/>
  <c r="DI84" i="3"/>
  <c r="DK76" i="3"/>
  <c r="DJ76" i="3"/>
  <c r="DI76" i="3"/>
  <c r="DK75" i="3"/>
  <c r="DJ75" i="3"/>
  <c r="DI75" i="3"/>
  <c r="DK74" i="3"/>
  <c r="DJ74" i="3"/>
  <c r="DI74" i="3"/>
  <c r="DK73" i="3"/>
  <c r="DJ73" i="3"/>
  <c r="DI73" i="3"/>
  <c r="DK72" i="3"/>
  <c r="DJ72" i="3"/>
  <c r="DI72" i="3"/>
  <c r="DK71" i="3"/>
  <c r="DJ71" i="3"/>
  <c r="DI71" i="3"/>
  <c r="DK70" i="3"/>
  <c r="DJ70" i="3"/>
  <c r="DI70" i="3"/>
  <c r="DK69" i="3"/>
  <c r="DJ69" i="3"/>
  <c r="DI69" i="3"/>
  <c r="DK68" i="3"/>
  <c r="DJ68" i="3"/>
  <c r="DI68" i="3"/>
  <c r="DK67" i="3"/>
  <c r="DJ67" i="3"/>
  <c r="DI67" i="3"/>
  <c r="DK66" i="3"/>
  <c r="DJ66" i="3"/>
  <c r="DI66" i="3"/>
  <c r="DK61" i="3"/>
  <c r="DJ61" i="3"/>
  <c r="DI61" i="3"/>
  <c r="DK60" i="3"/>
  <c r="DJ60" i="3"/>
  <c r="DI60" i="3"/>
  <c r="DK59" i="3"/>
  <c r="DJ59" i="3"/>
  <c r="DI59" i="3"/>
  <c r="DK58" i="3"/>
  <c r="DJ58" i="3"/>
  <c r="DI58" i="3"/>
  <c r="DK57" i="3"/>
  <c r="DJ57" i="3"/>
  <c r="DI57" i="3"/>
  <c r="DK56" i="3"/>
  <c r="DJ56" i="3"/>
  <c r="DI56" i="3"/>
  <c r="DK55" i="3"/>
  <c r="DJ55" i="3"/>
  <c r="DI55" i="3"/>
  <c r="DK54" i="3"/>
  <c r="DJ54" i="3"/>
  <c r="DI54" i="3"/>
  <c r="DK53" i="3"/>
  <c r="DJ53" i="3"/>
  <c r="DI53" i="3"/>
  <c r="DK52" i="3"/>
  <c r="DJ52" i="3"/>
  <c r="DI52" i="3"/>
  <c r="DK51" i="3"/>
  <c r="DJ51" i="3"/>
  <c r="DI51" i="3"/>
  <c r="DK46" i="3"/>
  <c r="DI46" i="3"/>
  <c r="DK38" i="3"/>
  <c r="DI38" i="3"/>
  <c r="DK30" i="3"/>
  <c r="DJ30" i="3"/>
  <c r="DI30" i="3"/>
  <c r="DK29" i="3"/>
  <c r="DJ29" i="3"/>
  <c r="DI29" i="3"/>
  <c r="DK28" i="3"/>
  <c r="DJ28" i="3"/>
  <c r="DI28" i="3"/>
  <c r="DK27" i="3"/>
  <c r="DJ27" i="3"/>
  <c r="DI27" i="3"/>
  <c r="DK26" i="3"/>
  <c r="DJ26" i="3"/>
  <c r="DI26" i="3"/>
  <c r="DK25" i="3"/>
  <c r="DJ25" i="3"/>
  <c r="DI25" i="3"/>
  <c r="DK24" i="3"/>
  <c r="DJ24" i="3"/>
  <c r="DI24" i="3"/>
  <c r="DK23" i="3"/>
  <c r="DJ23" i="3"/>
  <c r="DI23" i="3"/>
  <c r="DK22" i="3"/>
  <c r="DJ22" i="3"/>
  <c r="DI22" i="3"/>
  <c r="DK21" i="3"/>
  <c r="DJ21" i="3"/>
  <c r="DI21" i="3"/>
  <c r="DK20" i="3"/>
  <c r="DJ20" i="3"/>
  <c r="DI20" i="3"/>
  <c r="DK15" i="3"/>
  <c r="DJ15" i="3"/>
  <c r="DI15" i="3"/>
  <c r="DK14" i="3"/>
  <c r="DJ14" i="3"/>
  <c r="DI14" i="3"/>
  <c r="DK13" i="3"/>
  <c r="DJ13" i="3"/>
  <c r="DI13" i="3"/>
  <c r="DK12" i="3"/>
  <c r="DJ12" i="3"/>
  <c r="DI12" i="3"/>
  <c r="DK11" i="3"/>
  <c r="DJ11" i="3"/>
  <c r="DI11" i="3"/>
  <c r="DK10" i="3"/>
  <c r="DJ10" i="3"/>
  <c r="DI10" i="3"/>
  <c r="DK9" i="3"/>
  <c r="DJ9" i="3"/>
  <c r="DI9" i="3"/>
  <c r="DK8" i="3"/>
  <c r="DJ8" i="3"/>
  <c r="DI8" i="3"/>
  <c r="DK7" i="3"/>
  <c r="DJ7" i="3"/>
  <c r="DI7" i="3"/>
  <c r="DK6" i="3"/>
  <c r="DJ6" i="3"/>
  <c r="DI6" i="3"/>
  <c r="DK5" i="3"/>
  <c r="DJ5" i="3"/>
  <c r="DI5" i="3"/>
  <c r="BS19" i="17"/>
  <c r="BR14" i="17"/>
  <c r="BR13" i="17"/>
  <c r="BR12" i="17"/>
  <c r="BR11" i="17"/>
  <c r="CA7" i="17"/>
  <c r="CA4" i="17"/>
  <c r="CA3" i="17"/>
  <c r="BZ79" i="15"/>
  <c r="BY79" i="15"/>
  <c r="BZ76" i="15"/>
  <c r="BY76" i="15"/>
  <c r="BZ73" i="15"/>
  <c r="BY73" i="15"/>
  <c r="G71" i="15"/>
  <c r="G70" i="15"/>
  <c r="G69" i="15"/>
  <c r="G67" i="15"/>
  <c r="M65" i="15"/>
  <c r="G65" i="15"/>
  <c r="G59" i="15"/>
  <c r="F59" i="15"/>
  <c r="G56" i="15"/>
  <c r="F56" i="15"/>
  <c r="G53" i="15"/>
  <c r="F53" i="15"/>
  <c r="G52" i="15"/>
  <c r="F52" i="15"/>
  <c r="G50" i="15"/>
  <c r="F50" i="15"/>
  <c r="G47" i="15"/>
  <c r="F47" i="15"/>
  <c r="G44" i="15"/>
  <c r="F44" i="15"/>
  <c r="G42" i="15"/>
  <c r="F42" i="15"/>
  <c r="G38" i="15"/>
  <c r="F38" i="15"/>
  <c r="G37" i="15"/>
  <c r="F37" i="15"/>
  <c r="G63" i="15"/>
  <c r="F63" i="15"/>
  <c r="G64" i="15"/>
  <c r="F64" i="15"/>
  <c r="G61" i="15"/>
  <c r="F61" i="15"/>
  <c r="G60" i="15"/>
  <c r="F60" i="15"/>
  <c r="G58" i="15"/>
  <c r="F58" i="15"/>
  <c r="G55" i="15"/>
  <c r="F55" i="15"/>
  <c r="G45" i="15"/>
  <c r="F45" i="15"/>
  <c r="G62" i="15"/>
  <c r="F62" i="15"/>
  <c r="G57" i="15"/>
  <c r="F57" i="15"/>
  <c r="G54" i="15"/>
  <c r="F54" i="15"/>
  <c r="G51" i="15"/>
  <c r="F51" i="15"/>
  <c r="G49" i="15"/>
  <c r="F49" i="15"/>
  <c r="G48" i="15"/>
  <c r="F48" i="15"/>
  <c r="G46" i="15"/>
  <c r="F46" i="15"/>
  <c r="G43" i="15"/>
  <c r="F43" i="15"/>
  <c r="G41" i="15"/>
  <c r="F41" i="15"/>
  <c r="G40" i="15"/>
  <c r="F40" i="15"/>
  <c r="G39" i="15"/>
  <c r="F39" i="15"/>
  <c r="G36" i="15"/>
  <c r="F36" i="15"/>
  <c r="L33" i="15"/>
  <c r="G33" i="15"/>
  <c r="G32" i="15"/>
  <c r="F32" i="15"/>
  <c r="G28" i="15"/>
  <c r="F28" i="15"/>
  <c r="G27" i="15"/>
  <c r="F27" i="15"/>
  <c r="G26" i="15"/>
  <c r="F26" i="15"/>
  <c r="G31" i="15"/>
  <c r="F31" i="15"/>
  <c r="G30" i="15"/>
  <c r="F30" i="15"/>
  <c r="G29" i="15"/>
  <c r="F29" i="15"/>
  <c r="DK118" i="3"/>
  <c r="DJ118" i="3"/>
  <c r="DI118" i="3"/>
  <c r="DK117" i="3"/>
  <c r="DJ117" i="3"/>
  <c r="DI117" i="3"/>
  <c r="DK116" i="3"/>
  <c r="DJ116" i="3"/>
  <c r="DI116" i="3"/>
  <c r="DK100" i="3"/>
  <c r="DJ100" i="3"/>
  <c r="DI100" i="3"/>
  <c r="DK99" i="3"/>
  <c r="DJ99" i="3"/>
  <c r="DI99" i="3"/>
  <c r="DK98" i="3"/>
  <c r="DJ98" i="3"/>
  <c r="DI98" i="3"/>
  <c r="DK93" i="3"/>
  <c r="DJ93" i="3"/>
  <c r="DI93" i="3"/>
  <c r="DK92" i="3"/>
  <c r="DJ92" i="3"/>
  <c r="DI92" i="3"/>
  <c r="DK91" i="3"/>
  <c r="DJ91" i="3"/>
  <c r="DI91" i="3"/>
  <c r="DK90" i="3"/>
  <c r="DJ90" i="3"/>
  <c r="DI90" i="3"/>
  <c r="DK89" i="3"/>
  <c r="DJ89" i="3"/>
  <c r="DI89" i="3"/>
  <c r="DK83" i="3"/>
  <c r="DJ83" i="3"/>
  <c r="DI83" i="3"/>
  <c r="DK82" i="3"/>
  <c r="DJ82" i="3"/>
  <c r="DI82" i="3"/>
  <c r="DK81" i="3"/>
  <c r="DJ81" i="3"/>
  <c r="DI81" i="3"/>
  <c r="DK80" i="3"/>
  <c r="DJ80" i="3"/>
  <c r="DI80" i="3"/>
  <c r="DK79" i="3"/>
  <c r="DJ79" i="3"/>
  <c r="DI79" i="3"/>
  <c r="DK65" i="3"/>
  <c r="DJ65" i="3"/>
  <c r="DI65" i="3"/>
  <c r="DK64" i="3"/>
  <c r="DJ64" i="3"/>
  <c r="DI64" i="3"/>
  <c r="DK63" i="3"/>
  <c r="DJ63" i="3"/>
  <c r="DI63" i="3"/>
  <c r="DK50" i="3"/>
  <c r="DJ50" i="3"/>
  <c r="DI50" i="3"/>
  <c r="DK49" i="3"/>
  <c r="DJ49" i="3"/>
  <c r="DI49" i="3"/>
  <c r="DK48" i="3"/>
  <c r="DJ48" i="3"/>
  <c r="DI48" i="3"/>
  <c r="DK45" i="3"/>
  <c r="DJ45" i="3"/>
  <c r="DI45" i="3"/>
  <c r="DK44" i="3"/>
  <c r="DJ44" i="3"/>
  <c r="DI44" i="3"/>
  <c r="DK43" i="3"/>
  <c r="DJ43" i="3"/>
  <c r="DI43" i="3"/>
  <c r="DK42" i="3"/>
  <c r="DJ42" i="3"/>
  <c r="DI42" i="3"/>
  <c r="DK41" i="3"/>
  <c r="DJ41" i="3"/>
  <c r="DI41" i="3"/>
  <c r="DK37" i="3"/>
  <c r="DJ37" i="3"/>
  <c r="DI37" i="3"/>
  <c r="DK36" i="3"/>
  <c r="DJ36" i="3"/>
  <c r="DI36" i="3"/>
  <c r="DK35" i="3"/>
  <c r="DJ35" i="3"/>
  <c r="DI35" i="3"/>
  <c r="DK34" i="3"/>
  <c r="DJ34" i="3"/>
  <c r="DI34" i="3"/>
  <c r="DK33" i="3"/>
  <c r="DJ33" i="3"/>
  <c r="DI33" i="3"/>
  <c r="DK19" i="3"/>
  <c r="DJ19" i="3"/>
  <c r="DI19" i="3"/>
  <c r="DK18" i="3"/>
  <c r="DJ18" i="3"/>
  <c r="DI18" i="3"/>
  <c r="DK17" i="3"/>
  <c r="DJ17" i="3"/>
  <c r="DI17" i="3"/>
  <c r="DK4" i="3"/>
  <c r="DJ4" i="3"/>
  <c r="DI4" i="3"/>
  <c r="DK3" i="3"/>
  <c r="DJ3" i="3"/>
  <c r="DI3" i="3"/>
  <c r="DK2" i="3"/>
  <c r="DJ2" i="3"/>
  <c r="DI2" i="3"/>
  <c r="K23" i="15"/>
  <c r="G23" i="15"/>
  <c r="G22" i="15"/>
  <c r="F22" i="15"/>
  <c r="G20" i="15"/>
  <c r="F20" i="15"/>
  <c r="G21" i="15"/>
  <c r="F21" i="15"/>
  <c r="DK115" i="3"/>
  <c r="DJ115" i="3"/>
  <c r="DI115" i="3"/>
  <c r="DK97" i="3"/>
  <c r="DJ97" i="3"/>
  <c r="DI97" i="3"/>
  <c r="DK88" i="3"/>
  <c r="DJ88" i="3"/>
  <c r="DI88" i="3"/>
  <c r="DK87" i="3"/>
  <c r="DJ87" i="3"/>
  <c r="DI87" i="3"/>
  <c r="DK78" i="3"/>
  <c r="DJ78" i="3"/>
  <c r="DI78" i="3"/>
  <c r="DK77" i="3"/>
  <c r="DJ77" i="3"/>
  <c r="DI77" i="3"/>
  <c r="DK62" i="3"/>
  <c r="DJ62" i="3"/>
  <c r="DI62" i="3"/>
  <c r="DK47" i="3"/>
  <c r="DJ47" i="3"/>
  <c r="DI47" i="3"/>
  <c r="DK40" i="3"/>
  <c r="DJ40" i="3"/>
  <c r="DI40" i="3"/>
  <c r="DK39" i="3"/>
  <c r="DJ39" i="3"/>
  <c r="DI39" i="3"/>
  <c r="DK32" i="3"/>
  <c r="DJ32" i="3"/>
  <c r="DI32" i="3"/>
  <c r="DK31" i="3"/>
  <c r="DJ31" i="3"/>
  <c r="DI31" i="3"/>
  <c r="DK16" i="3"/>
  <c r="DJ16" i="3"/>
  <c r="DI16" i="3"/>
  <c r="DK1" i="3"/>
  <c r="DJ1" i="3"/>
  <c r="DI1" i="3"/>
  <c r="BS11" i="15"/>
  <c r="BR6" i="15"/>
  <c r="BR5" i="15"/>
  <c r="BR4" i="15"/>
  <c r="BR3" i="15"/>
  <c r="BZ60" i="13"/>
  <c r="BY60" i="13"/>
  <c r="BZ57" i="13"/>
  <c r="BY57" i="13"/>
  <c r="BZ54" i="13"/>
  <c r="BY54" i="13"/>
  <c r="F20" i="13"/>
  <c r="F37" i="13"/>
  <c r="F34" i="13"/>
  <c r="F32" i="13"/>
  <c r="F24" i="13"/>
  <c r="F48" i="13"/>
  <c r="F31" i="13"/>
  <c r="F27" i="13"/>
  <c r="F45" i="13"/>
  <c r="F43" i="13"/>
  <c r="F41" i="13"/>
  <c r="F42" i="13"/>
  <c r="F39" i="13"/>
  <c r="F21" i="13"/>
  <c r="F38" i="13"/>
  <c r="F35" i="13"/>
  <c r="F29" i="13"/>
  <c r="F40" i="13"/>
  <c r="F36" i="13"/>
  <c r="F33" i="13"/>
  <c r="F23" i="13"/>
  <c r="F47" i="13"/>
  <c r="F46" i="13"/>
  <c r="F30" i="13"/>
  <c r="F28" i="13"/>
  <c r="F26" i="13"/>
  <c r="F25" i="13"/>
  <c r="F44" i="13"/>
  <c r="F22" i="13"/>
  <c r="BS11" i="13"/>
  <c r="BR6" i="13"/>
  <c r="BR5" i="13"/>
  <c r="BR4" i="13"/>
  <c r="BR3" i="13"/>
  <c r="BV35" i="11"/>
  <c r="BU35" i="11"/>
  <c r="IU18" i="10"/>
  <c r="IT18" i="10"/>
  <c r="IS18" i="10"/>
  <c r="IR18" i="10"/>
  <c r="IQ18" i="10"/>
  <c r="IP18" i="10"/>
  <c r="IO18" i="10"/>
  <c r="IN18" i="10"/>
  <c r="GG18" i="10"/>
  <c r="GF18" i="10"/>
  <c r="GE18" i="10"/>
  <c r="GD18" i="10"/>
  <c r="GC18" i="10"/>
  <c r="GB18" i="10"/>
  <c r="GA18" i="10"/>
  <c r="FZ18" i="10"/>
  <c r="FY18" i="10"/>
  <c r="FX18" i="10"/>
  <c r="IM18" i="10"/>
  <c r="IL18" i="10"/>
  <c r="IK18" i="10"/>
  <c r="IJ18" i="10"/>
  <c r="II18" i="10"/>
  <c r="IH18" i="10"/>
  <c r="IG18" i="10"/>
  <c r="IF18" i="10"/>
  <c r="IE18" i="10"/>
  <c r="ID18" i="10"/>
  <c r="IC18" i="10"/>
  <c r="IB18" i="10"/>
  <c r="FW18" i="10"/>
  <c r="FV18" i="10"/>
  <c r="FU18" i="10"/>
  <c r="FT18" i="10"/>
  <c r="FS18" i="10"/>
  <c r="FR18" i="10"/>
  <c r="FQ18" i="10"/>
  <c r="FP18" i="10"/>
  <c r="FO18" i="10"/>
  <c r="FN18" i="10"/>
  <c r="FM18" i="10"/>
  <c r="FL18" i="10"/>
  <c r="FK18" i="10"/>
  <c r="FJ18" i="10"/>
  <c r="FI18" i="10"/>
  <c r="FH18" i="10"/>
  <c r="FG18" i="10"/>
  <c r="FF18" i="10"/>
  <c r="FE18" i="10"/>
  <c r="FD18" i="10"/>
  <c r="FC18" i="10"/>
  <c r="FB18" i="10"/>
  <c r="FA18" i="10"/>
  <c r="EZ18" i="10"/>
  <c r="EY18" i="10"/>
  <c r="EX18" i="10"/>
  <c r="EW18" i="10"/>
  <c r="EV18" i="10"/>
  <c r="BP310" i="10"/>
  <c r="BO310" i="10"/>
  <c r="BN310" i="10"/>
  <c r="BM310" i="10"/>
  <c r="BL310" i="10"/>
  <c r="BK310" i="10"/>
  <c r="BJ310" i="10"/>
  <c r="BI310" i="10"/>
  <c r="BH310" i="10"/>
  <c r="BG310" i="10"/>
  <c r="BF310" i="10"/>
  <c r="BE310" i="10"/>
  <c r="BD18" i="10"/>
  <c r="BC18" i="10"/>
  <c r="BB18" i="10"/>
  <c r="BA18" i="10"/>
  <c r="AZ18" i="10"/>
  <c r="AY18" i="10"/>
  <c r="DZ18" i="10"/>
  <c r="DY18" i="10"/>
  <c r="DX18" i="10"/>
  <c r="DD18" i="10"/>
  <c r="IU17" i="10"/>
  <c r="IT17" i="10"/>
  <c r="IS17" i="10"/>
  <c r="IR17" i="10"/>
  <c r="IQ17" i="10"/>
  <c r="IP17" i="10"/>
  <c r="IO17" i="10"/>
  <c r="IN17" i="10"/>
  <c r="GG17" i="10"/>
  <c r="GF17" i="10"/>
  <c r="GE17" i="10"/>
  <c r="GD17" i="10"/>
  <c r="GC17" i="10"/>
  <c r="GB17" i="10"/>
  <c r="GA17" i="10"/>
  <c r="FZ17" i="10"/>
  <c r="FY17" i="10"/>
  <c r="FX17" i="10"/>
  <c r="IM17" i="10"/>
  <c r="IL17" i="10"/>
  <c r="IK17" i="10"/>
  <c r="IJ17" i="10"/>
  <c r="II17" i="10"/>
  <c r="IH17" i="10"/>
  <c r="IG17" i="10"/>
  <c r="IF17" i="10"/>
  <c r="IE17" i="10"/>
  <c r="ID17" i="10"/>
  <c r="IC17" i="10"/>
  <c r="IB17" i="10"/>
  <c r="FW17" i="10"/>
  <c r="FV17" i="10"/>
  <c r="FU17" i="10"/>
  <c r="FT17" i="10"/>
  <c r="FS17" i="10"/>
  <c r="FR17" i="10"/>
  <c r="FQ17" i="10"/>
  <c r="FP17" i="10"/>
  <c r="FO17" i="10"/>
  <c r="FN17" i="10"/>
  <c r="FM17" i="10"/>
  <c r="FL17" i="10"/>
  <c r="FK17" i="10"/>
  <c r="FJ17" i="10"/>
  <c r="FI17" i="10"/>
  <c r="FH17" i="10"/>
  <c r="FG17" i="10"/>
  <c r="FF17" i="10"/>
  <c r="FE17" i="10"/>
  <c r="FD17" i="10"/>
  <c r="FC17" i="10"/>
  <c r="FB17" i="10"/>
  <c r="FA17" i="10"/>
  <c r="EZ17" i="10"/>
  <c r="EY17" i="10"/>
  <c r="EX17" i="10"/>
  <c r="EW17" i="10"/>
  <c r="EV17" i="10"/>
  <c r="BP245" i="10"/>
  <c r="BO245" i="10"/>
  <c r="BN245" i="10"/>
  <c r="BM245" i="10"/>
  <c r="BL245" i="10"/>
  <c r="BK245" i="10"/>
  <c r="BJ245" i="10"/>
  <c r="BI245" i="10"/>
  <c r="BH245" i="10"/>
  <c r="BG245" i="10"/>
  <c r="BF245" i="10"/>
  <c r="BE245" i="10"/>
  <c r="BD17" i="10"/>
  <c r="BC17" i="10"/>
  <c r="BB17" i="10"/>
  <c r="BA17" i="10"/>
  <c r="AZ17" i="10"/>
  <c r="AY17" i="10"/>
  <c r="DZ17" i="10"/>
  <c r="DY17" i="10"/>
  <c r="DX17" i="10"/>
  <c r="DD17" i="10"/>
  <c r="DW152" i="1"/>
  <c r="F152" i="1"/>
  <c r="DW150" i="1"/>
  <c r="F150" i="1"/>
  <c r="DW148" i="1"/>
  <c r="F148" i="1"/>
  <c r="DW146" i="1"/>
  <c r="F146" i="1"/>
  <c r="DW144" i="1"/>
  <c r="F144" i="1"/>
  <c r="DW142" i="1"/>
  <c r="F142" i="1"/>
  <c r="DW140" i="1"/>
  <c r="F140" i="1"/>
  <c r="DW138" i="1"/>
  <c r="F138" i="1"/>
  <c r="DW136" i="1"/>
  <c r="F136" i="1"/>
  <c r="DW134" i="1"/>
  <c r="F134" i="1"/>
  <c r="DW132" i="1"/>
  <c r="F132" i="1"/>
  <c r="DW130" i="1"/>
  <c r="F130" i="1"/>
  <c r="DW128" i="1"/>
  <c r="F128" i="1"/>
  <c r="DW126" i="1"/>
  <c r="F126" i="1"/>
  <c r="EW124" i="1"/>
  <c r="AQ124" i="1"/>
  <c r="CA124" i="1"/>
  <c r="BZ124" i="1"/>
  <c r="I124" i="1"/>
  <c r="DH129" i="3" s="1"/>
  <c r="I123" i="1"/>
  <c r="DH113" i="3" s="1"/>
  <c r="DW124" i="1"/>
  <c r="BT30" i="11"/>
  <c r="IU15" i="10"/>
  <c r="IT15" i="10"/>
  <c r="IS15" i="10"/>
  <c r="IR15" i="10"/>
  <c r="IQ15" i="10"/>
  <c r="IP15" i="10"/>
  <c r="IO15" i="10"/>
  <c r="IN15" i="10"/>
  <c r="GG15" i="10"/>
  <c r="GF15" i="10"/>
  <c r="GE15" i="10"/>
  <c r="GD15" i="10"/>
  <c r="GC15" i="10"/>
  <c r="GB15" i="10"/>
  <c r="GA15" i="10"/>
  <c r="FZ15" i="10"/>
  <c r="FY15" i="10"/>
  <c r="FX15" i="10"/>
  <c r="IM15" i="10"/>
  <c r="IL15" i="10"/>
  <c r="IK15" i="10"/>
  <c r="IJ15" i="10"/>
  <c r="II15" i="10"/>
  <c r="IH15" i="10"/>
  <c r="IG15" i="10"/>
  <c r="IF15" i="10"/>
  <c r="IE15" i="10"/>
  <c r="ID15" i="10"/>
  <c r="IC15" i="10"/>
  <c r="IB15" i="10"/>
  <c r="FW15" i="10"/>
  <c r="FV15" i="10"/>
  <c r="FU15" i="10"/>
  <c r="FT15" i="10"/>
  <c r="FS15" i="10"/>
  <c r="FR15" i="10"/>
  <c r="FQ15" i="10"/>
  <c r="FP15" i="10"/>
  <c r="FO15" i="10"/>
  <c r="FN15" i="10"/>
  <c r="FM15" i="10"/>
  <c r="FL15" i="10"/>
  <c r="FK15" i="10"/>
  <c r="FJ15" i="10"/>
  <c r="FI15" i="10"/>
  <c r="FH15" i="10"/>
  <c r="FG15" i="10"/>
  <c r="FF15" i="10"/>
  <c r="FE15" i="10"/>
  <c r="FD15" i="10"/>
  <c r="FC15" i="10"/>
  <c r="FB15" i="10"/>
  <c r="FA15" i="10"/>
  <c r="EZ15" i="10"/>
  <c r="EY15" i="10"/>
  <c r="EX15" i="10"/>
  <c r="EW15" i="10"/>
  <c r="EV15" i="10"/>
  <c r="BP140" i="10"/>
  <c r="BO140" i="10"/>
  <c r="BN140" i="10"/>
  <c r="BM140" i="10"/>
  <c r="BL140" i="10"/>
  <c r="BK140" i="10"/>
  <c r="BJ140" i="10"/>
  <c r="BI140" i="10"/>
  <c r="BH140" i="10"/>
  <c r="BG140" i="10"/>
  <c r="BF140" i="10"/>
  <c r="BE140" i="10"/>
  <c r="BD15" i="10"/>
  <c r="BC15" i="10"/>
  <c r="BB15" i="10"/>
  <c r="BA15" i="10"/>
  <c r="AZ15" i="10"/>
  <c r="AY15" i="10"/>
  <c r="DZ15" i="10"/>
  <c r="DY15" i="10"/>
  <c r="DX15" i="10"/>
  <c r="DD15" i="10"/>
  <c r="DW87" i="1"/>
  <c r="F87" i="1"/>
  <c r="DW85" i="1"/>
  <c r="F85" i="1"/>
  <c r="DW83" i="1"/>
  <c r="F83" i="1"/>
  <c r="EW81" i="1"/>
  <c r="AQ81" i="1"/>
  <c r="CA81" i="1"/>
  <c r="BZ81" i="1"/>
  <c r="I81" i="1"/>
  <c r="DH92" i="3" s="1"/>
  <c r="I80" i="1"/>
  <c r="DH81" i="3" s="1"/>
  <c r="DW81" i="1"/>
  <c r="DW79" i="1"/>
  <c r="F79" i="1"/>
  <c r="DW77" i="1"/>
  <c r="F77" i="1"/>
  <c r="DW75" i="1"/>
  <c r="F75" i="1"/>
  <c r="DW73" i="1"/>
  <c r="F73" i="1"/>
  <c r="DW71" i="1"/>
  <c r="F71" i="1"/>
  <c r="DW69" i="1"/>
  <c r="F69" i="1"/>
  <c r="DW67" i="1"/>
  <c r="F67" i="1"/>
  <c r="DW65" i="1"/>
  <c r="F65" i="1"/>
  <c r="DW63" i="1"/>
  <c r="F63" i="1"/>
  <c r="DW61" i="1"/>
  <c r="F61" i="1"/>
  <c r="DW59" i="1"/>
  <c r="F59" i="1"/>
  <c r="EW57" i="1"/>
  <c r="AQ57" i="1"/>
  <c r="CA57" i="1"/>
  <c r="BZ57" i="1"/>
  <c r="I57" i="1"/>
  <c r="DH75" i="3" s="1"/>
  <c r="I56" i="1"/>
  <c r="DH59" i="3" s="1"/>
  <c r="DW57" i="1"/>
  <c r="DW55" i="1"/>
  <c r="F55" i="1"/>
  <c r="EW53" i="1"/>
  <c r="AQ53" i="1"/>
  <c r="CA53" i="1"/>
  <c r="BZ53" i="1"/>
  <c r="I53" i="1"/>
  <c r="DH46" i="3" s="1"/>
  <c r="I52" i="1"/>
  <c r="DH36" i="3" s="1"/>
  <c r="DW53" i="1"/>
  <c r="DW51" i="1"/>
  <c r="F51" i="1"/>
  <c r="DW49" i="1"/>
  <c r="F49" i="1"/>
  <c r="DW47" i="1"/>
  <c r="F47" i="1"/>
  <c r="DW45" i="1"/>
  <c r="F45" i="1"/>
  <c r="DW43" i="1"/>
  <c r="F43" i="1"/>
  <c r="DW41" i="1"/>
  <c r="F41" i="1"/>
  <c r="DW39" i="1"/>
  <c r="F39" i="1"/>
  <c r="DW37" i="1"/>
  <c r="F37" i="1"/>
  <c r="DW35" i="1"/>
  <c r="F35" i="1"/>
  <c r="DW33" i="1"/>
  <c r="F33" i="1"/>
  <c r="DW31" i="1"/>
  <c r="F31" i="1"/>
  <c r="EW29" i="1"/>
  <c r="AQ29" i="1"/>
  <c r="CA29" i="1"/>
  <c r="BZ29" i="1"/>
  <c r="I29" i="1"/>
  <c r="E27" i="17" s="1"/>
  <c r="I28" i="1"/>
  <c r="DH14" i="3" s="1"/>
  <c r="DW29" i="1"/>
  <c r="BT25" i="11"/>
  <c r="BZ396" i="8"/>
  <c r="BY396" i="8"/>
  <c r="BZ393" i="8"/>
  <c r="BY393" i="8"/>
  <c r="BZ390" i="8"/>
  <c r="BY390" i="8"/>
  <c r="BZ384" i="8"/>
  <c r="BY384" i="8"/>
  <c r="BZ381" i="8"/>
  <c r="BY381" i="8"/>
  <c r="K375" i="8"/>
  <c r="I375" i="8"/>
  <c r="I361" i="8"/>
  <c r="I360" i="8"/>
  <c r="I359" i="8"/>
  <c r="K354" i="8"/>
  <c r="I354" i="8"/>
  <c r="I353" i="8"/>
  <c r="I352" i="8"/>
  <c r="I351" i="8"/>
  <c r="I349" i="8"/>
  <c r="K342" i="8"/>
  <c r="I342" i="8"/>
  <c r="K341" i="8"/>
  <c r="I341" i="8"/>
  <c r="I339" i="8"/>
  <c r="K332" i="8"/>
  <c r="I332" i="8"/>
  <c r="K331" i="8"/>
  <c r="I331" i="8"/>
  <c r="K330" i="8"/>
  <c r="I330" i="8"/>
  <c r="K329" i="8"/>
  <c r="I329" i="8"/>
  <c r="K328" i="8"/>
  <c r="I328" i="8"/>
  <c r="K327" i="8"/>
  <c r="I327" i="8"/>
  <c r="K326" i="8"/>
  <c r="I326" i="8"/>
  <c r="K325" i="8"/>
  <c r="I325" i="8"/>
  <c r="K324" i="8"/>
  <c r="I324" i="8"/>
  <c r="K323" i="8"/>
  <c r="I323" i="8"/>
  <c r="K321" i="8"/>
  <c r="I321" i="8"/>
  <c r="K320" i="8"/>
  <c r="I320" i="8"/>
  <c r="K319" i="8"/>
  <c r="I319" i="8"/>
  <c r="K318" i="8"/>
  <c r="I318" i="8"/>
  <c r="K317" i="8"/>
  <c r="I317" i="8"/>
  <c r="IU18" i="7"/>
  <c r="IT18" i="7"/>
  <c r="IS18" i="7"/>
  <c r="IQ18" i="7"/>
  <c r="IP18" i="7"/>
  <c r="IO18" i="7"/>
  <c r="GG18" i="7"/>
  <c r="GF18" i="7"/>
  <c r="GD18" i="7"/>
  <c r="GC18" i="7"/>
  <c r="GA18" i="7"/>
  <c r="FZ18" i="7"/>
  <c r="FY18" i="7"/>
  <c r="IM18" i="7"/>
  <c r="IL18" i="7"/>
  <c r="IK18" i="7"/>
  <c r="IJ18" i="7"/>
  <c r="IG18" i="7"/>
  <c r="IF18" i="7"/>
  <c r="IE18" i="7"/>
  <c r="ID18" i="7"/>
  <c r="IC18" i="7"/>
  <c r="IB18" i="7"/>
  <c r="FW18" i="7"/>
  <c r="FV18" i="7"/>
  <c r="FU18" i="7"/>
  <c r="FT18" i="7"/>
  <c r="FS18" i="7"/>
  <c r="FQ18" i="7"/>
  <c r="FP18" i="7"/>
  <c r="FO18" i="7"/>
  <c r="FJ18" i="7"/>
  <c r="FI18" i="7"/>
  <c r="FH18" i="7"/>
  <c r="FG18" i="7"/>
  <c r="FF18" i="7"/>
  <c r="FD18" i="7"/>
  <c r="FA18" i="7"/>
  <c r="BP310" i="7"/>
  <c r="BO310" i="7"/>
  <c r="BN310" i="7"/>
  <c r="BM310" i="7"/>
  <c r="BL310" i="7"/>
  <c r="BK310" i="7"/>
  <c r="BJ310" i="7"/>
  <c r="BI310" i="7"/>
  <c r="BH310" i="7"/>
  <c r="BG310" i="7"/>
  <c r="BF310" i="7"/>
  <c r="BE310" i="7"/>
  <c r="BD18" i="7"/>
  <c r="BC18" i="7"/>
  <c r="BB18" i="7"/>
  <c r="BA18" i="7"/>
  <c r="AZ18" i="7"/>
  <c r="AY18" i="7"/>
  <c r="DZ18" i="7"/>
  <c r="DY18" i="7"/>
  <c r="DX18" i="7"/>
  <c r="DD18" i="7"/>
  <c r="K305" i="8"/>
  <c r="I305" i="8"/>
  <c r="I296" i="8"/>
  <c r="I295" i="8"/>
  <c r="I294" i="8"/>
  <c r="K289" i="8"/>
  <c r="I289" i="8"/>
  <c r="I288" i="8"/>
  <c r="I287" i="8"/>
  <c r="I286" i="8"/>
  <c r="I284" i="8"/>
  <c r="K277" i="8"/>
  <c r="I277" i="8"/>
  <c r="K276" i="8"/>
  <c r="I276" i="8"/>
  <c r="I274" i="8"/>
  <c r="I270" i="8"/>
  <c r="K267" i="8"/>
  <c r="I267" i="8"/>
  <c r="K266" i="8"/>
  <c r="I266" i="8"/>
  <c r="K265" i="8"/>
  <c r="I265" i="8"/>
  <c r="K264" i="8"/>
  <c r="I264" i="8"/>
  <c r="K263" i="8"/>
  <c r="I263" i="8"/>
  <c r="K262" i="8"/>
  <c r="I262" i="8"/>
  <c r="K261" i="8"/>
  <c r="I261" i="8"/>
  <c r="K260" i="8"/>
  <c r="I260" i="8"/>
  <c r="K259" i="8"/>
  <c r="I259" i="8"/>
  <c r="K258" i="8"/>
  <c r="I258" i="8"/>
  <c r="K256" i="8"/>
  <c r="I256" i="8"/>
  <c r="K255" i="8"/>
  <c r="I255" i="8"/>
  <c r="K254" i="8"/>
  <c r="I254" i="8"/>
  <c r="K253" i="8"/>
  <c r="I253" i="8"/>
  <c r="K252" i="8"/>
  <c r="I252" i="8"/>
  <c r="IU17" i="7"/>
  <c r="IT17" i="7"/>
  <c r="IS17" i="7"/>
  <c r="IQ17" i="7"/>
  <c r="IP17" i="7"/>
  <c r="IO17" i="7"/>
  <c r="GG17" i="7"/>
  <c r="GF17" i="7"/>
  <c r="GD17" i="7"/>
  <c r="GC17" i="7"/>
  <c r="GA17" i="7"/>
  <c r="FZ17" i="7"/>
  <c r="FY17" i="7"/>
  <c r="IM17" i="7"/>
  <c r="IL17" i="7"/>
  <c r="IK17" i="7"/>
  <c r="IJ17" i="7"/>
  <c r="IG17" i="7"/>
  <c r="IF17" i="7"/>
  <c r="IE17" i="7"/>
  <c r="ID17" i="7"/>
  <c r="IC17" i="7"/>
  <c r="IB17" i="7"/>
  <c r="FW17" i="7"/>
  <c r="FV17" i="7"/>
  <c r="FU17" i="7"/>
  <c r="FT17" i="7"/>
  <c r="FS17" i="7"/>
  <c r="FQ17" i="7"/>
  <c r="FP17" i="7"/>
  <c r="FO17" i="7"/>
  <c r="FJ17" i="7"/>
  <c r="FI17" i="7"/>
  <c r="FH17" i="7"/>
  <c r="FG17" i="7"/>
  <c r="FF17" i="7"/>
  <c r="FD17" i="7"/>
  <c r="FA17" i="7"/>
  <c r="EY17" i="7"/>
  <c r="BP245" i="7"/>
  <c r="BO245" i="7"/>
  <c r="BN245" i="7"/>
  <c r="BM245" i="7"/>
  <c r="BL245" i="7"/>
  <c r="BK245" i="7"/>
  <c r="BJ245" i="7"/>
  <c r="BI245" i="7"/>
  <c r="BH245" i="7"/>
  <c r="BG245" i="7"/>
  <c r="BF245" i="7"/>
  <c r="BE245" i="7"/>
  <c r="BD17" i="7"/>
  <c r="BC17" i="7"/>
  <c r="BB17" i="7"/>
  <c r="BA17" i="7"/>
  <c r="AZ17" i="7"/>
  <c r="AY17" i="7"/>
  <c r="DZ17" i="7"/>
  <c r="DY17" i="7"/>
  <c r="DX17" i="7"/>
  <c r="DD17" i="7"/>
  <c r="ES151" i="1"/>
  <c r="AL151" i="1"/>
  <c r="ES149" i="1"/>
  <c r="AL149" i="1"/>
  <c r="ES147" i="1"/>
  <c r="AL147" i="1"/>
  <c r="ES145" i="1"/>
  <c r="AL145" i="1"/>
  <c r="ES143" i="1"/>
  <c r="AL143" i="1"/>
  <c r="ES141" i="1"/>
  <c r="AL141" i="1"/>
  <c r="ES139" i="1"/>
  <c r="AL139" i="1"/>
  <c r="ES137" i="1"/>
  <c r="AL137" i="1"/>
  <c r="ES135" i="1"/>
  <c r="AL135" i="1"/>
  <c r="ES133" i="1"/>
  <c r="AL133" i="1"/>
  <c r="ES131" i="1"/>
  <c r="AL131" i="1"/>
  <c r="ES129" i="1"/>
  <c r="AL129" i="1"/>
  <c r="ES127" i="1"/>
  <c r="AL127" i="1"/>
  <c r="ES125" i="1"/>
  <c r="AL125" i="1"/>
  <c r="DO124" i="1"/>
  <c r="DN124" i="1"/>
  <c r="BB124" i="1"/>
  <c r="ET124" i="1"/>
  <c r="AM124" i="1"/>
  <c r="BA124" i="1"/>
  <c r="EV124" i="1"/>
  <c r="AO124" i="1"/>
  <c r="BX206" i="8"/>
  <c r="K200" i="8"/>
  <c r="I200" i="8"/>
  <c r="I191" i="8"/>
  <c r="I190" i="8"/>
  <c r="I189" i="8"/>
  <c r="K184" i="8"/>
  <c r="I184" i="8"/>
  <c r="I183" i="8"/>
  <c r="I182" i="8"/>
  <c r="I181" i="8"/>
  <c r="I179" i="8"/>
  <c r="K172" i="8"/>
  <c r="I172" i="8"/>
  <c r="K171" i="8"/>
  <c r="I171" i="8"/>
  <c r="I169" i="8"/>
  <c r="K162" i="8"/>
  <c r="I162" i="8"/>
  <c r="K161" i="8"/>
  <c r="I161" i="8"/>
  <c r="K160" i="8"/>
  <c r="I160" i="8"/>
  <c r="K159" i="8"/>
  <c r="I159" i="8"/>
  <c r="K158" i="8"/>
  <c r="I158" i="8"/>
  <c r="K157" i="8"/>
  <c r="I157" i="8"/>
  <c r="K156" i="8"/>
  <c r="I156" i="8"/>
  <c r="K155" i="8"/>
  <c r="I155" i="8"/>
  <c r="K154" i="8"/>
  <c r="I154" i="8"/>
  <c r="K153" i="8"/>
  <c r="I153" i="8"/>
  <c r="K151" i="8"/>
  <c r="I151" i="8"/>
  <c r="K150" i="8"/>
  <c r="I150" i="8"/>
  <c r="K149" i="8"/>
  <c r="I149" i="8"/>
  <c r="K148" i="8"/>
  <c r="I148" i="8"/>
  <c r="K147" i="8"/>
  <c r="I147" i="8"/>
  <c r="IU15" i="7"/>
  <c r="IT15" i="7"/>
  <c r="IS15" i="7"/>
  <c r="IQ15" i="7"/>
  <c r="IP15" i="7"/>
  <c r="IO15" i="7"/>
  <c r="GG15" i="7"/>
  <c r="GF15" i="7"/>
  <c r="GD15" i="7"/>
  <c r="GC15" i="7"/>
  <c r="GA15" i="7"/>
  <c r="FZ15" i="7"/>
  <c r="FY15" i="7"/>
  <c r="IM15" i="7"/>
  <c r="IL15" i="7"/>
  <c r="IK15" i="7"/>
  <c r="IJ15" i="7"/>
  <c r="IG15" i="7"/>
  <c r="IF15" i="7"/>
  <c r="IE15" i="7"/>
  <c r="ID15" i="7"/>
  <c r="IC15" i="7"/>
  <c r="IB15" i="7"/>
  <c r="FW15" i="7"/>
  <c r="FV15" i="7"/>
  <c r="FU15" i="7"/>
  <c r="FT15" i="7"/>
  <c r="FS15" i="7"/>
  <c r="FQ15" i="7"/>
  <c r="FP15" i="7"/>
  <c r="FO15" i="7"/>
  <c r="FJ15" i="7"/>
  <c r="FI15" i="7"/>
  <c r="FH15" i="7"/>
  <c r="FG15" i="7"/>
  <c r="FF15" i="7"/>
  <c r="FD15" i="7"/>
  <c r="FA15" i="7"/>
  <c r="BP140" i="7"/>
  <c r="BO140" i="7"/>
  <c r="BN140" i="7"/>
  <c r="BM140" i="7"/>
  <c r="BL140" i="7"/>
  <c r="BK140" i="7"/>
  <c r="BJ140" i="7"/>
  <c r="BI140" i="7"/>
  <c r="BH140" i="7"/>
  <c r="BG140" i="7"/>
  <c r="BF140" i="7"/>
  <c r="BE140" i="7"/>
  <c r="BD15" i="7"/>
  <c r="BC15" i="7"/>
  <c r="BB15" i="7"/>
  <c r="BA15" i="7"/>
  <c r="AZ15" i="7"/>
  <c r="AY15" i="7"/>
  <c r="DZ15" i="7"/>
  <c r="DY15" i="7"/>
  <c r="DX15" i="7"/>
  <c r="DD15" i="7"/>
  <c r="ES86" i="1"/>
  <c r="AL86" i="1"/>
  <c r="ES84" i="1"/>
  <c r="AL84" i="1"/>
  <c r="ES82" i="1"/>
  <c r="AL82" i="1"/>
  <c r="DO81" i="1"/>
  <c r="DN81" i="1"/>
  <c r="BS81" i="1"/>
  <c r="EU81" i="1"/>
  <c r="AN81" i="1"/>
  <c r="BB81" i="1"/>
  <c r="ET81" i="1"/>
  <c r="AM81" i="1"/>
  <c r="BA81" i="1"/>
  <c r="EV81" i="1"/>
  <c r="AO81" i="1"/>
  <c r="ES78" i="1"/>
  <c r="AL78" i="1"/>
  <c r="ES76" i="1"/>
  <c r="AL76" i="1"/>
  <c r="ES74" i="1"/>
  <c r="AL74" i="1"/>
  <c r="ES72" i="1"/>
  <c r="AL72" i="1"/>
  <c r="ES70" i="1"/>
  <c r="AL70" i="1"/>
  <c r="ES68" i="1"/>
  <c r="AL68" i="1"/>
  <c r="ES66" i="1"/>
  <c r="AL66" i="1"/>
  <c r="ES64" i="1"/>
  <c r="AL64" i="1"/>
  <c r="ES62" i="1"/>
  <c r="AL62" i="1"/>
  <c r="ES60" i="1"/>
  <c r="AL60" i="1"/>
  <c r="ES58" i="1"/>
  <c r="AL58" i="1"/>
  <c r="DO57" i="1"/>
  <c r="DN57" i="1"/>
  <c r="BB57" i="1"/>
  <c r="ET57" i="1"/>
  <c r="AM57" i="1"/>
  <c r="BA57" i="1"/>
  <c r="EV57" i="1"/>
  <c r="AO57" i="1"/>
  <c r="ES54" i="1"/>
  <c r="AL54" i="1"/>
  <c r="DO53" i="1"/>
  <c r="DN53" i="1"/>
  <c r="BS53" i="1"/>
  <c r="EU53" i="1"/>
  <c r="AN53" i="1"/>
  <c r="BB53" i="1"/>
  <c r="ET53" i="1"/>
  <c r="AM53" i="1"/>
  <c r="BA53" i="1"/>
  <c r="EV53" i="1"/>
  <c r="AO53" i="1"/>
  <c r="ES50" i="1"/>
  <c r="AL50" i="1"/>
  <c r="ES48" i="1"/>
  <c r="AL48" i="1"/>
  <c r="ES46" i="1"/>
  <c r="AL46" i="1"/>
  <c r="ES44" i="1"/>
  <c r="AL44" i="1"/>
  <c r="ES42" i="1"/>
  <c r="AL42" i="1"/>
  <c r="ES40" i="1"/>
  <c r="AL40" i="1"/>
  <c r="ES38" i="1"/>
  <c r="AL38" i="1"/>
  <c r="ES36" i="1"/>
  <c r="AL36" i="1"/>
  <c r="ES34" i="1"/>
  <c r="AL34" i="1"/>
  <c r="ES32" i="1"/>
  <c r="AL32" i="1"/>
  <c r="ES30" i="1"/>
  <c r="AL30" i="1"/>
  <c r="DO29" i="1"/>
  <c r="DN29" i="1"/>
  <c r="BB29" i="1"/>
  <c r="ET29" i="1"/>
  <c r="AM29" i="1"/>
  <c r="BA29" i="1"/>
  <c r="EV29" i="1"/>
  <c r="AO29" i="1"/>
  <c r="BX48" i="8"/>
  <c r="BT35" i="8"/>
  <c r="BV34" i="8"/>
  <c r="BT31" i="8"/>
  <c r="BT30" i="8"/>
  <c r="BT29" i="8"/>
  <c r="BU23" i="8"/>
  <c r="BW14" i="8"/>
  <c r="BS13" i="8"/>
  <c r="BS12" i="8"/>
  <c r="BS11" i="8"/>
  <c r="BR10" i="8"/>
  <c r="BR9" i="8"/>
  <c r="BR8" i="8"/>
  <c r="BR7" i="8"/>
  <c r="G35" i="17" l="1"/>
  <c r="G29" i="17"/>
  <c r="G36" i="17"/>
  <c r="G30" i="17"/>
  <c r="G37" i="17"/>
  <c r="G31" i="17"/>
  <c r="G38" i="17"/>
  <c r="G32" i="17"/>
  <c r="G33" i="17"/>
  <c r="G34" i="17"/>
  <c r="G28" i="17"/>
  <c r="DH1" i="3"/>
  <c r="DH32" i="3"/>
  <c r="DH47" i="3"/>
  <c r="DH78" i="3"/>
  <c r="DH97" i="3"/>
  <c r="DH4" i="3"/>
  <c r="DH19" i="3"/>
  <c r="DH35" i="3"/>
  <c r="DH41" i="3"/>
  <c r="DH44" i="3"/>
  <c r="DH49" i="3"/>
  <c r="DH64" i="3"/>
  <c r="DH80" i="3"/>
  <c r="DH83" i="3"/>
  <c r="DH91" i="3"/>
  <c r="DH98" i="3"/>
  <c r="DH116" i="3"/>
  <c r="DH7" i="3"/>
  <c r="DH10" i="3"/>
  <c r="DH13" i="3"/>
  <c r="DH20" i="3"/>
  <c r="DH23" i="3"/>
  <c r="DH26" i="3"/>
  <c r="DH29" i="3"/>
  <c r="DH52" i="3"/>
  <c r="DH55" i="3"/>
  <c r="DH58" i="3"/>
  <c r="DH61" i="3"/>
  <c r="DH68" i="3"/>
  <c r="DH71" i="3"/>
  <c r="DH74" i="3"/>
  <c r="DH84" i="3"/>
  <c r="DH86" i="3"/>
  <c r="DH95" i="3"/>
  <c r="DH101" i="3"/>
  <c r="DH104" i="3"/>
  <c r="DH107" i="3"/>
  <c r="DH110" i="3"/>
  <c r="DH131" i="3"/>
  <c r="E39" i="17"/>
  <c r="G40" i="17" s="1"/>
  <c r="E41" i="17"/>
  <c r="DH112" i="3"/>
  <c r="DH119" i="3"/>
  <c r="DH122" i="3"/>
  <c r="DH125" i="3"/>
  <c r="DH128" i="3"/>
  <c r="E58" i="17"/>
  <c r="DH31" i="3"/>
  <c r="DH40" i="3"/>
  <c r="DH77" i="3"/>
  <c r="DH88" i="3"/>
  <c r="DH3" i="3"/>
  <c r="DH18" i="3"/>
  <c r="DH34" i="3"/>
  <c r="DH37" i="3"/>
  <c r="DH43" i="3"/>
  <c r="DH48" i="3"/>
  <c r="DH63" i="3"/>
  <c r="DH79" i="3"/>
  <c r="DH82" i="3"/>
  <c r="DH90" i="3"/>
  <c r="DH93" i="3"/>
  <c r="DH100" i="3"/>
  <c r="DH118" i="3"/>
  <c r="DH6" i="3"/>
  <c r="DH9" i="3"/>
  <c r="DH12" i="3"/>
  <c r="DH15" i="3"/>
  <c r="DH22" i="3"/>
  <c r="DH25" i="3"/>
  <c r="DH28" i="3"/>
  <c r="DH38" i="3"/>
  <c r="DH51" i="3"/>
  <c r="DH54" i="3"/>
  <c r="DH57" i="3"/>
  <c r="DH60" i="3"/>
  <c r="DH67" i="3"/>
  <c r="DH70" i="3"/>
  <c r="DH73" i="3"/>
  <c r="DH76" i="3"/>
  <c r="DH103" i="3"/>
  <c r="DH106" i="3"/>
  <c r="DH109" i="3"/>
  <c r="DH130" i="3"/>
  <c r="E53" i="17"/>
  <c r="DH85" i="3"/>
  <c r="DH94" i="3"/>
  <c r="DH96" i="3"/>
  <c r="DH114" i="3"/>
  <c r="DH121" i="3"/>
  <c r="DH124" i="3"/>
  <c r="DH127" i="3"/>
  <c r="DH16" i="3"/>
  <c r="DH39" i="3"/>
  <c r="DH62" i="3"/>
  <c r="DH87" i="3"/>
  <c r="DH115" i="3"/>
  <c r="DH2" i="3"/>
  <c r="DH17" i="3"/>
  <c r="DH33" i="3"/>
  <c r="DH42" i="3"/>
  <c r="DH45" i="3"/>
  <c r="DH50" i="3"/>
  <c r="DH65" i="3"/>
  <c r="DH89" i="3"/>
  <c r="DH99" i="3"/>
  <c r="DH117" i="3"/>
  <c r="DH5" i="3"/>
  <c r="DH8" i="3"/>
  <c r="DH11" i="3"/>
  <c r="DH21" i="3"/>
  <c r="DH24" i="3"/>
  <c r="DH27" i="3"/>
  <c r="DH30" i="3"/>
  <c r="DH53" i="3"/>
  <c r="DH56" i="3"/>
  <c r="DH66" i="3"/>
  <c r="DH69" i="3"/>
  <c r="DH72" i="3"/>
  <c r="DH102" i="3"/>
  <c r="DH105" i="3"/>
  <c r="DH108" i="3"/>
  <c r="DH111" i="3"/>
  <c r="DH132" i="3"/>
  <c r="DH120" i="3"/>
  <c r="DH123" i="3"/>
  <c r="DH126" i="3"/>
  <c r="ER124" i="1"/>
  <c r="AK124" i="1"/>
  <c r="F208" i="8" s="1"/>
  <c r="ER81" i="1"/>
  <c r="AK81" i="1"/>
  <c r="F124" i="8" s="1"/>
  <c r="ER57" i="1"/>
  <c r="AK57" i="1"/>
  <c r="F93" i="8" s="1"/>
  <c r="ER53" i="1"/>
  <c r="AK53" i="1"/>
  <c r="F81" i="8" s="1"/>
  <c r="ER29" i="1"/>
  <c r="AK29" i="1"/>
  <c r="F50" i="8" s="1"/>
  <c r="A1"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 i="3"/>
  <c r="Y1" i="3"/>
  <c r="CU1" i="3"/>
  <c r="CY1" i="3"/>
  <c r="CZ1" i="3"/>
  <c r="DB1" i="3" s="1"/>
  <c r="DA1" i="3"/>
  <c r="DC1" i="3"/>
  <c r="A2" i="3"/>
  <c r="Y2" i="3"/>
  <c r="CW2" i="3"/>
  <c r="CX2" i="3"/>
  <c r="CY2" i="3"/>
  <c r="CZ2" i="3"/>
  <c r="DA2" i="3"/>
  <c r="DB2" i="3"/>
  <c r="DC2" i="3"/>
  <c r="A3" i="3"/>
  <c r="Y3" i="3"/>
  <c r="CW3" i="3" s="1"/>
  <c r="CY3" i="3"/>
  <c r="CZ3" i="3"/>
  <c r="DB3" i="3" s="1"/>
  <c r="DA3" i="3"/>
  <c r="DC3" i="3"/>
  <c r="A4" i="3"/>
  <c r="Y4" i="3"/>
  <c r="CW4" i="3"/>
  <c r="CX4" i="3"/>
  <c r="CY4" i="3"/>
  <c r="CZ4" i="3"/>
  <c r="DA4" i="3"/>
  <c r="DB4" i="3"/>
  <c r="DC4" i="3"/>
  <c r="A5" i="3"/>
  <c r="Y5" i="3"/>
  <c r="CX5" i="3" s="1"/>
  <c r="DF5" i="3" s="1"/>
  <c r="CY5" i="3"/>
  <c r="CZ5" i="3"/>
  <c r="DB5" i="3" s="1"/>
  <c r="DA5" i="3"/>
  <c r="DC5" i="3"/>
  <c r="A6" i="3"/>
  <c r="Y6" i="3"/>
  <c r="CX6" i="3" s="1"/>
  <c r="CY6" i="3"/>
  <c r="CZ6" i="3"/>
  <c r="DB6" i="3" s="1"/>
  <c r="DA6" i="3"/>
  <c r="DC6" i="3"/>
  <c r="A7" i="3"/>
  <c r="Y7" i="3"/>
  <c r="CX7" i="3"/>
  <c r="CY7" i="3"/>
  <c r="CZ7" i="3"/>
  <c r="DA7" i="3"/>
  <c r="DB7" i="3"/>
  <c r="DC7" i="3"/>
  <c r="A8" i="3"/>
  <c r="Y8" i="3"/>
  <c r="CX8" i="3" s="1"/>
  <c r="DG8" i="3" s="1"/>
  <c r="CY8" i="3"/>
  <c r="CZ8" i="3"/>
  <c r="DA8" i="3"/>
  <c r="DB8" i="3"/>
  <c r="DC8" i="3"/>
  <c r="A9" i="3"/>
  <c r="Y9" i="3"/>
  <c r="CX9" i="3" s="1"/>
  <c r="DF9" i="3" s="1"/>
  <c r="CY9" i="3"/>
  <c r="CZ9" i="3"/>
  <c r="DB9" i="3" s="1"/>
  <c r="DA9" i="3"/>
  <c r="DC9" i="3"/>
  <c r="A10" i="3"/>
  <c r="Y10" i="3"/>
  <c r="CX10" i="3" s="1"/>
  <c r="CY10" i="3"/>
  <c r="CZ10" i="3"/>
  <c r="DB10" i="3" s="1"/>
  <c r="DA10" i="3"/>
  <c r="DC10" i="3"/>
  <c r="A11" i="3"/>
  <c r="Y11" i="3"/>
  <c r="CX11" i="3"/>
  <c r="CY11" i="3"/>
  <c r="CZ11" i="3"/>
  <c r="DA11" i="3"/>
  <c r="DB11" i="3"/>
  <c r="DC11" i="3"/>
  <c r="A12" i="3"/>
  <c r="Y12" i="3"/>
  <c r="CX12" i="3" s="1"/>
  <c r="DG12" i="3" s="1"/>
  <c r="CY12" i="3"/>
  <c r="CZ12" i="3"/>
  <c r="DA12" i="3"/>
  <c r="DB12" i="3"/>
  <c r="DC12" i="3"/>
  <c r="A13" i="3"/>
  <c r="Y13" i="3"/>
  <c r="CX13" i="3" s="1"/>
  <c r="DF13" i="3" s="1"/>
  <c r="CY13" i="3"/>
  <c r="CZ13" i="3"/>
  <c r="DB13" i="3" s="1"/>
  <c r="DA13" i="3"/>
  <c r="DC13" i="3"/>
  <c r="A14" i="3"/>
  <c r="Y14" i="3"/>
  <c r="CX14" i="3" s="1"/>
  <c r="CY14" i="3"/>
  <c r="CZ14" i="3"/>
  <c r="DB14" i="3" s="1"/>
  <c r="DA14" i="3"/>
  <c r="DC14" i="3"/>
  <c r="A15" i="3"/>
  <c r="Y15" i="3"/>
  <c r="CX15" i="3"/>
  <c r="CY15" i="3"/>
  <c r="CZ15" i="3"/>
  <c r="DA15" i="3"/>
  <c r="DB15" i="3"/>
  <c r="DC15" i="3"/>
  <c r="A16" i="3"/>
  <c r="Y16" i="3"/>
  <c r="CU16" i="3"/>
  <c r="CY16" i="3"/>
  <c r="CZ16" i="3"/>
  <c r="DB16" i="3" s="1"/>
  <c r="DA16" i="3"/>
  <c r="DC16" i="3"/>
  <c r="A17" i="3"/>
  <c r="Y17" i="3"/>
  <c r="CW17" i="3"/>
  <c r="CX17" i="3"/>
  <c r="CY17" i="3"/>
  <c r="CZ17" i="3"/>
  <c r="DA17" i="3"/>
  <c r="DB17" i="3"/>
  <c r="DC17" i="3"/>
  <c r="A18" i="3"/>
  <c r="Y18" i="3"/>
  <c r="CW18" i="3" s="1"/>
  <c r="CY18" i="3"/>
  <c r="CZ18" i="3"/>
  <c r="DB18" i="3" s="1"/>
  <c r="DA18" i="3"/>
  <c r="DC18" i="3"/>
  <c r="A19" i="3"/>
  <c r="Y19" i="3"/>
  <c r="CW19" i="3"/>
  <c r="CX19" i="3"/>
  <c r="CY19" i="3"/>
  <c r="CZ19" i="3"/>
  <c r="DA19" i="3"/>
  <c r="DB19" i="3"/>
  <c r="DC19" i="3"/>
  <c r="A20" i="3"/>
  <c r="Y20" i="3"/>
  <c r="CX20" i="3" s="1"/>
  <c r="DF20" i="3" s="1"/>
  <c r="CY20" i="3"/>
  <c r="CZ20" i="3"/>
  <c r="DB20" i="3" s="1"/>
  <c r="DA20" i="3"/>
  <c r="DC20" i="3"/>
  <c r="A21" i="3"/>
  <c r="Y21" i="3"/>
  <c r="CX21" i="3" s="1"/>
  <c r="CY21" i="3"/>
  <c r="CZ21" i="3"/>
  <c r="DB21" i="3" s="1"/>
  <c r="DA21" i="3"/>
  <c r="DC21" i="3"/>
  <c r="A22" i="3"/>
  <c r="Y22" i="3"/>
  <c r="CX22" i="3"/>
  <c r="CY22" i="3"/>
  <c r="CZ22" i="3"/>
  <c r="DA22" i="3"/>
  <c r="DB22" i="3"/>
  <c r="DC22" i="3"/>
  <c r="A23" i="3"/>
  <c r="Y23" i="3"/>
  <c r="CX23" i="3" s="1"/>
  <c r="DG23" i="3" s="1"/>
  <c r="CY23" i="3"/>
  <c r="CZ23" i="3"/>
  <c r="DA23" i="3"/>
  <c r="DB23" i="3"/>
  <c r="DC23" i="3"/>
  <c r="A24" i="3"/>
  <c r="Y24" i="3"/>
  <c r="CX24" i="3" s="1"/>
  <c r="DF24" i="3" s="1"/>
  <c r="CY24" i="3"/>
  <c r="CZ24" i="3"/>
  <c r="DB24" i="3" s="1"/>
  <c r="DA24" i="3"/>
  <c r="DC24" i="3"/>
  <c r="A25" i="3"/>
  <c r="Y25" i="3"/>
  <c r="CX25" i="3"/>
  <c r="DG25" i="3" s="1"/>
  <c r="CY25" i="3"/>
  <c r="CZ25" i="3"/>
  <c r="DB25" i="3" s="1"/>
  <c r="DA25" i="3"/>
  <c r="DC25" i="3"/>
  <c r="A26" i="3"/>
  <c r="Y26" i="3"/>
  <c r="CX26" i="3"/>
  <c r="CY26" i="3"/>
  <c r="CZ26" i="3"/>
  <c r="DA26" i="3"/>
  <c r="DB26" i="3"/>
  <c r="DC26" i="3"/>
  <c r="A27" i="3"/>
  <c r="Y27" i="3"/>
  <c r="CX27" i="3" s="1"/>
  <c r="DG27" i="3" s="1"/>
  <c r="CY27" i="3"/>
  <c r="CZ27" i="3"/>
  <c r="DA27" i="3"/>
  <c r="DB27" i="3"/>
  <c r="DC27" i="3"/>
  <c r="A28" i="3"/>
  <c r="Y28" i="3"/>
  <c r="CX28" i="3" s="1"/>
  <c r="DF28" i="3" s="1"/>
  <c r="CY28" i="3"/>
  <c r="CZ28" i="3"/>
  <c r="DB28" i="3" s="1"/>
  <c r="DA28" i="3"/>
  <c r="DC28" i="3"/>
  <c r="A29" i="3"/>
  <c r="Y29" i="3"/>
  <c r="CX29" i="3"/>
  <c r="DG29" i="3" s="1"/>
  <c r="CY29" i="3"/>
  <c r="CZ29" i="3"/>
  <c r="DB29" i="3" s="1"/>
  <c r="DA29" i="3"/>
  <c r="DC29" i="3"/>
  <c r="A30" i="3"/>
  <c r="Y30" i="3"/>
  <c r="CX30" i="3"/>
  <c r="CY30" i="3"/>
  <c r="CZ30" i="3"/>
  <c r="DA30" i="3"/>
  <c r="DB30" i="3"/>
  <c r="DC30" i="3"/>
  <c r="A31" i="3"/>
  <c r="Y31" i="3"/>
  <c r="CU31" i="3"/>
  <c r="CY31" i="3"/>
  <c r="CZ31" i="3"/>
  <c r="DB31" i="3" s="1"/>
  <c r="DA31" i="3"/>
  <c r="DC31" i="3"/>
  <c r="A32" i="3"/>
  <c r="Y32" i="3"/>
  <c r="CX32" i="3"/>
  <c r="CY32" i="3"/>
  <c r="CZ32" i="3"/>
  <c r="DA32" i="3"/>
  <c r="DB32" i="3"/>
  <c r="DC32" i="3"/>
  <c r="A33" i="3"/>
  <c r="Y33" i="3"/>
  <c r="CY33" i="3"/>
  <c r="CZ33" i="3"/>
  <c r="DB33" i="3" s="1"/>
  <c r="DA33" i="3"/>
  <c r="DC33" i="3"/>
  <c r="A34" i="3"/>
  <c r="Y34" i="3"/>
  <c r="CW34" i="3"/>
  <c r="CX34" i="3"/>
  <c r="CY34" i="3"/>
  <c r="CZ34" i="3"/>
  <c r="DA34" i="3"/>
  <c r="DB34" i="3"/>
  <c r="DC34" i="3"/>
  <c r="A35" i="3"/>
  <c r="Y35" i="3"/>
  <c r="CY35" i="3"/>
  <c r="CZ35" i="3"/>
  <c r="DB35" i="3" s="1"/>
  <c r="DA35" i="3"/>
  <c r="DC35" i="3"/>
  <c r="A36" i="3"/>
  <c r="Y36" i="3"/>
  <c r="CW36" i="3"/>
  <c r="CX36" i="3"/>
  <c r="CY36" i="3"/>
  <c r="CZ36" i="3"/>
  <c r="DA36" i="3"/>
  <c r="DB36" i="3"/>
  <c r="DC36" i="3"/>
  <c r="A37" i="3"/>
  <c r="Y37" i="3"/>
  <c r="CY37" i="3"/>
  <c r="CZ37" i="3"/>
  <c r="DB37" i="3" s="1"/>
  <c r="DA37" i="3"/>
  <c r="DC37" i="3"/>
  <c r="A38" i="3"/>
  <c r="Y38" i="3"/>
  <c r="CX38" i="3" s="1"/>
  <c r="CY38" i="3"/>
  <c r="CZ38" i="3"/>
  <c r="DA38" i="3"/>
  <c r="DB38" i="3"/>
  <c r="DC38" i="3"/>
  <c r="A39" i="3"/>
  <c r="Y39" i="3"/>
  <c r="CV39" i="3" s="1"/>
  <c r="CU39" i="3"/>
  <c r="CX39" i="3"/>
  <c r="DG39" i="3" s="1"/>
  <c r="CY39" i="3"/>
  <c r="CZ39" i="3"/>
  <c r="DB39" i="3" s="1"/>
  <c r="DA39" i="3"/>
  <c r="DC39" i="3"/>
  <c r="A40" i="3"/>
  <c r="Y40" i="3"/>
  <c r="CX40" i="3" s="1"/>
  <c r="CY40" i="3"/>
  <c r="CZ40" i="3"/>
  <c r="DA40" i="3"/>
  <c r="DB40" i="3"/>
  <c r="DC40" i="3"/>
  <c r="A41" i="3"/>
  <c r="Y41" i="3"/>
  <c r="CX41" i="3" s="1"/>
  <c r="DG41" i="3" s="1"/>
  <c r="CW41" i="3"/>
  <c r="CY41" i="3"/>
  <c r="CZ41" i="3"/>
  <c r="DB41" i="3" s="1"/>
  <c r="DA41" i="3"/>
  <c r="DC41" i="3"/>
  <c r="A42" i="3"/>
  <c r="Y42" i="3"/>
  <c r="CW42" i="3"/>
  <c r="CX42" i="3"/>
  <c r="DF42" i="3" s="1"/>
  <c r="CY42" i="3"/>
  <c r="CZ42" i="3"/>
  <c r="DA42" i="3"/>
  <c r="DB42" i="3"/>
  <c r="DC42" i="3"/>
  <c r="A43" i="3"/>
  <c r="Y43" i="3"/>
  <c r="CX43" i="3" s="1"/>
  <c r="CW43" i="3"/>
  <c r="CY43" i="3"/>
  <c r="CZ43" i="3"/>
  <c r="DB43" i="3" s="1"/>
  <c r="DA43" i="3"/>
  <c r="DC43" i="3"/>
  <c r="A44" i="3"/>
  <c r="Y44" i="3"/>
  <c r="CW44" i="3"/>
  <c r="CX44" i="3"/>
  <c r="DF44" i="3" s="1"/>
  <c r="CY44" i="3"/>
  <c r="CZ44" i="3"/>
  <c r="DA44" i="3"/>
  <c r="DB44" i="3"/>
  <c r="DC44" i="3"/>
  <c r="A45" i="3"/>
  <c r="Y45" i="3"/>
  <c r="CX45" i="3" s="1"/>
  <c r="CW45" i="3"/>
  <c r="CY45" i="3"/>
  <c r="CZ45" i="3"/>
  <c r="DB45" i="3" s="1"/>
  <c r="DA45" i="3"/>
  <c r="DC45" i="3"/>
  <c r="A46" i="3"/>
  <c r="Y46" i="3"/>
  <c r="CX46" i="3"/>
  <c r="CY46" i="3"/>
  <c r="CZ46" i="3"/>
  <c r="DB46" i="3" s="1"/>
  <c r="DA46" i="3"/>
  <c r="DC46" i="3"/>
  <c r="A47" i="3"/>
  <c r="Y47" i="3"/>
  <c r="CX47" i="3" s="1"/>
  <c r="CU47" i="3"/>
  <c r="CY47" i="3"/>
  <c r="CZ47" i="3"/>
  <c r="DB47" i="3" s="1"/>
  <c r="DA47" i="3"/>
  <c r="DC47" i="3"/>
  <c r="A48" i="3"/>
  <c r="Y48" i="3"/>
  <c r="CW48" i="3"/>
  <c r="CX48" i="3"/>
  <c r="DF48" i="3" s="1"/>
  <c r="CY48" i="3"/>
  <c r="CZ48" i="3"/>
  <c r="DA48" i="3"/>
  <c r="DB48" i="3"/>
  <c r="DC48" i="3"/>
  <c r="A49" i="3"/>
  <c r="Y49" i="3"/>
  <c r="CX49" i="3" s="1"/>
  <c r="CW49" i="3"/>
  <c r="CY49" i="3"/>
  <c r="CZ49" i="3"/>
  <c r="DB49" i="3" s="1"/>
  <c r="DA49" i="3"/>
  <c r="DC49" i="3"/>
  <c r="A50" i="3"/>
  <c r="Y50" i="3"/>
  <c r="CW50" i="3"/>
  <c r="CX50" i="3"/>
  <c r="DF50" i="3" s="1"/>
  <c r="CY50" i="3"/>
  <c r="CZ50" i="3"/>
  <c r="DA50" i="3"/>
  <c r="DB50" i="3"/>
  <c r="DC50" i="3"/>
  <c r="A51" i="3"/>
  <c r="Y51" i="3"/>
  <c r="CX51" i="3"/>
  <c r="CY51" i="3"/>
  <c r="CZ51" i="3"/>
  <c r="DA51" i="3"/>
  <c r="DB51" i="3"/>
  <c r="DC51" i="3"/>
  <c r="A52" i="3"/>
  <c r="Y52" i="3"/>
  <c r="CX52" i="3" s="1"/>
  <c r="DG52" i="3" s="1"/>
  <c r="CY52" i="3"/>
  <c r="CZ52" i="3"/>
  <c r="DB52" i="3" s="1"/>
  <c r="DA52" i="3"/>
  <c r="DC52" i="3"/>
  <c r="A53" i="3"/>
  <c r="Y53" i="3"/>
  <c r="CX53" i="3"/>
  <c r="CY53" i="3"/>
  <c r="CZ53" i="3"/>
  <c r="DB53" i="3" s="1"/>
  <c r="DA53" i="3"/>
  <c r="DC53" i="3"/>
  <c r="A54" i="3"/>
  <c r="Y54" i="3"/>
  <c r="CX54" i="3" s="1"/>
  <c r="DF54" i="3" s="1"/>
  <c r="CY54" i="3"/>
  <c r="CZ54" i="3"/>
  <c r="DA54" i="3"/>
  <c r="DB54" i="3"/>
  <c r="DC54" i="3"/>
  <c r="A55" i="3"/>
  <c r="Y55" i="3"/>
  <c r="CX55" i="3"/>
  <c r="CY55" i="3"/>
  <c r="CZ55" i="3"/>
  <c r="DA55" i="3"/>
  <c r="DB55" i="3"/>
  <c r="DC55" i="3"/>
  <c r="A56" i="3"/>
  <c r="Y56" i="3"/>
  <c r="CX56" i="3"/>
  <c r="DF56" i="3" s="1"/>
  <c r="CY56" i="3"/>
  <c r="CZ56" i="3"/>
  <c r="DA56" i="3"/>
  <c r="DB56" i="3"/>
  <c r="DC56" i="3"/>
  <c r="A57" i="3"/>
  <c r="Y57" i="3"/>
  <c r="CX57" i="3" s="1"/>
  <c r="CY57" i="3"/>
  <c r="CZ57" i="3"/>
  <c r="DA57" i="3"/>
  <c r="DB57" i="3"/>
  <c r="DC57" i="3"/>
  <c r="A58" i="3"/>
  <c r="Y58" i="3"/>
  <c r="CX58" i="3" s="1"/>
  <c r="CY58" i="3"/>
  <c r="CZ58" i="3"/>
  <c r="DB58" i="3" s="1"/>
  <c r="DA58" i="3"/>
  <c r="DC58" i="3"/>
  <c r="A59" i="3"/>
  <c r="Y59" i="3"/>
  <c r="CX59" i="3" s="1"/>
  <c r="CY59" i="3"/>
  <c r="CZ59" i="3"/>
  <c r="DB59" i="3" s="1"/>
  <c r="DA59" i="3"/>
  <c r="DC59" i="3"/>
  <c r="A60" i="3"/>
  <c r="Y60" i="3"/>
  <c r="CX60" i="3"/>
  <c r="DF60" i="3" s="1"/>
  <c r="CY60" i="3"/>
  <c r="CZ60" i="3"/>
  <c r="DA60" i="3"/>
  <c r="DB60" i="3"/>
  <c r="DC60" i="3"/>
  <c r="A61" i="3"/>
  <c r="Y61" i="3"/>
  <c r="CX61" i="3" s="1"/>
  <c r="CY61" i="3"/>
  <c r="CZ61" i="3"/>
  <c r="DA61" i="3"/>
  <c r="DB61" i="3"/>
  <c r="DC61" i="3"/>
  <c r="A62" i="3"/>
  <c r="Y62" i="3"/>
  <c r="CV62" i="3" s="1"/>
  <c r="CU62" i="3"/>
  <c r="CX62" i="3"/>
  <c r="DF62" i="3" s="1"/>
  <c r="CY62" i="3"/>
  <c r="CZ62" i="3"/>
  <c r="DA62" i="3"/>
  <c r="DB62" i="3"/>
  <c r="DC62" i="3"/>
  <c r="A63" i="3"/>
  <c r="Y63" i="3"/>
  <c r="CX63" i="3" s="1"/>
  <c r="CY63" i="3"/>
  <c r="CZ63" i="3"/>
  <c r="DB63" i="3" s="1"/>
  <c r="DA63" i="3"/>
  <c r="DC63" i="3"/>
  <c r="A64" i="3"/>
  <c r="Y64" i="3"/>
  <c r="CW64" i="3" s="1"/>
  <c r="CX64" i="3"/>
  <c r="DF64" i="3" s="1"/>
  <c r="CY64" i="3"/>
  <c r="CZ64" i="3"/>
  <c r="DA64" i="3"/>
  <c r="DB64" i="3"/>
  <c r="DC64" i="3"/>
  <c r="A65" i="3"/>
  <c r="Y65" i="3"/>
  <c r="CX65" i="3" s="1"/>
  <c r="CY65" i="3"/>
  <c r="CZ65" i="3"/>
  <c r="DB65" i="3" s="1"/>
  <c r="DA65" i="3"/>
  <c r="DC65" i="3"/>
  <c r="A66" i="3"/>
  <c r="Y66" i="3"/>
  <c r="CX66" i="3" s="1"/>
  <c r="CY66" i="3"/>
  <c r="CZ66" i="3"/>
  <c r="DB66" i="3" s="1"/>
  <c r="DA66" i="3"/>
  <c r="DC66" i="3"/>
  <c r="A67" i="3"/>
  <c r="Y67" i="3"/>
  <c r="CX67" i="3"/>
  <c r="DF67" i="3" s="1"/>
  <c r="CY67" i="3"/>
  <c r="CZ67" i="3"/>
  <c r="DA67" i="3"/>
  <c r="DB67" i="3"/>
  <c r="DC67" i="3"/>
  <c r="A68" i="3"/>
  <c r="Y68" i="3"/>
  <c r="CX68" i="3" s="1"/>
  <c r="CY68" i="3"/>
  <c r="CZ68" i="3"/>
  <c r="DA68" i="3"/>
  <c r="DB68" i="3"/>
  <c r="DC68" i="3"/>
  <c r="A69" i="3"/>
  <c r="Y69" i="3"/>
  <c r="CX69" i="3" s="1"/>
  <c r="CY69" i="3"/>
  <c r="CZ69" i="3"/>
  <c r="DB69" i="3" s="1"/>
  <c r="DA69" i="3"/>
  <c r="DC69" i="3"/>
  <c r="A70" i="3"/>
  <c r="Y70" i="3"/>
  <c r="CX70" i="3" s="1"/>
  <c r="CY70" i="3"/>
  <c r="CZ70" i="3"/>
  <c r="DB70" i="3" s="1"/>
  <c r="DA70" i="3"/>
  <c r="DC70" i="3"/>
  <c r="A71" i="3"/>
  <c r="Y71" i="3"/>
  <c r="CX71" i="3"/>
  <c r="DF71" i="3" s="1"/>
  <c r="CY71" i="3"/>
  <c r="CZ71" i="3"/>
  <c r="DA71" i="3"/>
  <c r="DB71" i="3"/>
  <c r="DC71" i="3"/>
  <c r="A72" i="3"/>
  <c r="Y72" i="3"/>
  <c r="CX72" i="3" s="1"/>
  <c r="CY72" i="3"/>
  <c r="CZ72" i="3"/>
  <c r="DA72" i="3"/>
  <c r="DB72" i="3"/>
  <c r="DC72" i="3"/>
  <c r="A73" i="3"/>
  <c r="Y73" i="3"/>
  <c r="CX73" i="3" s="1"/>
  <c r="CY73" i="3"/>
  <c r="CZ73" i="3"/>
  <c r="DB73" i="3" s="1"/>
  <c r="DA73" i="3"/>
  <c r="DC73" i="3"/>
  <c r="A74" i="3"/>
  <c r="Y74" i="3"/>
  <c r="CX74" i="3"/>
  <c r="DG74" i="3" s="1"/>
  <c r="CY74" i="3"/>
  <c r="CZ74" i="3"/>
  <c r="DA74" i="3"/>
  <c r="DB74" i="3"/>
  <c r="DC74" i="3"/>
  <c r="A75" i="3"/>
  <c r="Y75" i="3"/>
  <c r="CX75" i="3"/>
  <c r="DF75" i="3" s="1"/>
  <c r="CY75" i="3"/>
  <c r="CZ75" i="3"/>
  <c r="DA75" i="3"/>
  <c r="DB75" i="3"/>
  <c r="DC75" i="3"/>
  <c r="A76" i="3"/>
  <c r="Y76" i="3"/>
  <c r="CX76" i="3" s="1"/>
  <c r="CY76" i="3"/>
  <c r="CZ76" i="3"/>
  <c r="DB76" i="3" s="1"/>
  <c r="DA76" i="3"/>
  <c r="DC76" i="3"/>
  <c r="A77" i="3"/>
  <c r="Y77" i="3"/>
  <c r="CU77" i="3"/>
  <c r="CV77" i="3"/>
  <c r="CX77" i="3"/>
  <c r="DF77" i="3" s="1"/>
  <c r="CY77" i="3"/>
  <c r="CZ77" i="3"/>
  <c r="DA77" i="3"/>
  <c r="DB77" i="3"/>
  <c r="DC77" i="3"/>
  <c r="A78" i="3"/>
  <c r="Y78" i="3"/>
  <c r="CX78" i="3" s="1"/>
  <c r="CY78" i="3"/>
  <c r="CZ78" i="3"/>
  <c r="DB78" i="3" s="1"/>
  <c r="DA78" i="3"/>
  <c r="DC78" i="3"/>
  <c r="A79" i="3"/>
  <c r="Y79" i="3"/>
  <c r="CW79" i="3"/>
  <c r="CX79" i="3"/>
  <c r="DG79" i="3" s="1"/>
  <c r="CY79" i="3"/>
  <c r="CZ79" i="3"/>
  <c r="DA79" i="3"/>
  <c r="DB79" i="3"/>
  <c r="DC79" i="3"/>
  <c r="A80" i="3"/>
  <c r="Y80" i="3"/>
  <c r="CX80" i="3" s="1"/>
  <c r="CW80" i="3"/>
  <c r="CY80" i="3"/>
  <c r="CZ80" i="3"/>
  <c r="DB80" i="3" s="1"/>
  <c r="DA80" i="3"/>
  <c r="DC80" i="3"/>
  <c r="A81" i="3"/>
  <c r="Y81" i="3"/>
  <c r="CW81" i="3"/>
  <c r="CX81" i="3"/>
  <c r="DG81" i="3" s="1"/>
  <c r="CY81" i="3"/>
  <c r="CZ81" i="3"/>
  <c r="DA81" i="3"/>
  <c r="DB81" i="3"/>
  <c r="DC81" i="3"/>
  <c r="A82" i="3"/>
  <c r="Y82" i="3"/>
  <c r="CX82" i="3" s="1"/>
  <c r="CW82" i="3"/>
  <c r="CY82" i="3"/>
  <c r="CZ82" i="3"/>
  <c r="DB82" i="3" s="1"/>
  <c r="DA82" i="3"/>
  <c r="DC82" i="3"/>
  <c r="A83" i="3"/>
  <c r="Y83" i="3"/>
  <c r="CW83" i="3"/>
  <c r="CX83" i="3"/>
  <c r="DG83" i="3" s="1"/>
  <c r="CY83" i="3"/>
  <c r="CZ83" i="3"/>
  <c r="DA83" i="3"/>
  <c r="DB83" i="3"/>
  <c r="DC83" i="3"/>
  <c r="A84" i="3"/>
  <c r="Y84" i="3"/>
  <c r="CX84" i="3"/>
  <c r="DF84" i="3" s="1"/>
  <c r="DJ84" i="3" s="1"/>
  <c r="CY84" i="3"/>
  <c r="CZ84" i="3"/>
  <c r="DA84" i="3"/>
  <c r="DB84" i="3"/>
  <c r="DC84" i="3"/>
  <c r="A85" i="3"/>
  <c r="Y85" i="3"/>
  <c r="CX85" i="3" s="1"/>
  <c r="CY85" i="3"/>
  <c r="CZ85" i="3"/>
  <c r="DB85" i="3" s="1"/>
  <c r="DA85" i="3"/>
  <c r="DC85" i="3"/>
  <c r="A86" i="3"/>
  <c r="Y86" i="3"/>
  <c r="CX86" i="3"/>
  <c r="DG86" i="3" s="1"/>
  <c r="CY86" i="3"/>
  <c r="CZ86" i="3"/>
  <c r="DB86" i="3" s="1"/>
  <c r="DA86" i="3"/>
  <c r="DC86" i="3"/>
  <c r="A87" i="3"/>
  <c r="Y87" i="3"/>
  <c r="CX87" i="3" s="1"/>
  <c r="CU87" i="3"/>
  <c r="CV87" i="3"/>
  <c r="CY87" i="3"/>
  <c r="CZ87" i="3"/>
  <c r="DB87" i="3" s="1"/>
  <c r="DA87" i="3"/>
  <c r="DC87" i="3"/>
  <c r="A88" i="3"/>
  <c r="Y88" i="3"/>
  <c r="CX88" i="3"/>
  <c r="DG88" i="3" s="1"/>
  <c r="CY88" i="3"/>
  <c r="CZ88" i="3"/>
  <c r="DB88" i="3" s="1"/>
  <c r="DA88" i="3"/>
  <c r="DC88" i="3"/>
  <c r="A89" i="3"/>
  <c r="Y89" i="3"/>
  <c r="CW89" i="3"/>
  <c r="CX89" i="3"/>
  <c r="CY89" i="3"/>
  <c r="CZ89" i="3"/>
  <c r="DA89" i="3"/>
  <c r="DB89" i="3"/>
  <c r="DC89" i="3"/>
  <c r="A90" i="3"/>
  <c r="Y90" i="3"/>
  <c r="CY90" i="3"/>
  <c r="CZ90" i="3"/>
  <c r="DB90" i="3" s="1"/>
  <c r="DA90" i="3"/>
  <c r="DC90" i="3"/>
  <c r="A91" i="3"/>
  <c r="Y91" i="3"/>
  <c r="CW91" i="3"/>
  <c r="CX91" i="3"/>
  <c r="CY91" i="3"/>
  <c r="CZ91" i="3"/>
  <c r="DA91" i="3"/>
  <c r="DB91" i="3"/>
  <c r="DC91" i="3"/>
  <c r="A92" i="3"/>
  <c r="Y92" i="3"/>
  <c r="CY92" i="3"/>
  <c r="CZ92" i="3"/>
  <c r="DB92" i="3" s="1"/>
  <c r="DA92" i="3"/>
  <c r="DC92" i="3"/>
  <c r="A93" i="3"/>
  <c r="Y93" i="3"/>
  <c r="CW93" i="3"/>
  <c r="CX93" i="3"/>
  <c r="DG93" i="3" s="1"/>
  <c r="CY93" i="3"/>
  <c r="CZ93" i="3"/>
  <c r="DA93" i="3"/>
  <c r="DB93" i="3"/>
  <c r="DC93" i="3"/>
  <c r="A94" i="3"/>
  <c r="Y94" i="3"/>
  <c r="CX94" i="3" s="1"/>
  <c r="DG94" i="3" s="1"/>
  <c r="CY94" i="3"/>
  <c r="CZ94" i="3"/>
  <c r="DB94" i="3" s="1"/>
  <c r="DA94" i="3"/>
  <c r="DC94" i="3"/>
  <c r="A95" i="3"/>
  <c r="Y95" i="3"/>
  <c r="CX95" i="3" s="1"/>
  <c r="DF95" i="3" s="1"/>
  <c r="DJ95" i="3" s="1"/>
  <c r="CY95" i="3"/>
  <c r="CZ95" i="3"/>
  <c r="DB95" i="3" s="1"/>
  <c r="DA95" i="3"/>
  <c r="DC95" i="3"/>
  <c r="A96" i="3"/>
  <c r="Y96" i="3"/>
  <c r="CX96" i="3"/>
  <c r="CY96" i="3"/>
  <c r="CZ96" i="3"/>
  <c r="DA96" i="3"/>
  <c r="DB96" i="3"/>
  <c r="DC96" i="3"/>
  <c r="A97" i="3"/>
  <c r="Y97" i="3"/>
  <c r="CU97" i="3"/>
  <c r="CY97" i="3"/>
  <c r="CZ97" i="3"/>
  <c r="DB97" i="3" s="1"/>
  <c r="DA97" i="3"/>
  <c r="DC97" i="3"/>
  <c r="A98" i="3"/>
  <c r="Y98" i="3"/>
  <c r="CW98" i="3"/>
  <c r="CX98" i="3"/>
  <c r="DG98" i="3" s="1"/>
  <c r="CY98" i="3"/>
  <c r="CZ98" i="3"/>
  <c r="DA98" i="3"/>
  <c r="DB98" i="3"/>
  <c r="DC98" i="3"/>
  <c r="A99" i="3"/>
  <c r="Y99" i="3"/>
  <c r="CY99" i="3"/>
  <c r="CZ99" i="3"/>
  <c r="DB99" i="3" s="1"/>
  <c r="DA99" i="3"/>
  <c r="DC99" i="3"/>
  <c r="A100" i="3"/>
  <c r="Y100" i="3"/>
  <c r="CW100" i="3"/>
  <c r="CX100" i="3"/>
  <c r="DG100" i="3" s="1"/>
  <c r="CY100" i="3"/>
  <c r="CZ100" i="3"/>
  <c r="DA100" i="3"/>
  <c r="DB100" i="3"/>
  <c r="DC100" i="3"/>
  <c r="A101" i="3"/>
  <c r="Y101" i="3"/>
  <c r="CX101" i="3" s="1"/>
  <c r="CY101" i="3"/>
  <c r="CZ101" i="3"/>
  <c r="DB101" i="3" s="1"/>
  <c r="DA101" i="3"/>
  <c r="DC101" i="3"/>
  <c r="A102" i="3"/>
  <c r="Y102" i="3"/>
  <c r="CX102" i="3"/>
  <c r="DG102" i="3" s="1"/>
  <c r="CY102" i="3"/>
  <c r="CZ102" i="3"/>
  <c r="DA102" i="3"/>
  <c r="DB102" i="3"/>
  <c r="DC102" i="3"/>
  <c r="A103" i="3"/>
  <c r="Y103" i="3"/>
  <c r="CX103" i="3" s="1"/>
  <c r="CY103" i="3"/>
  <c r="CZ103" i="3"/>
  <c r="DB103" i="3" s="1"/>
  <c r="DA103" i="3"/>
  <c r="DC103" i="3"/>
  <c r="A104" i="3"/>
  <c r="Y104" i="3"/>
  <c r="CX104" i="3"/>
  <c r="CY104" i="3"/>
  <c r="CZ104" i="3"/>
  <c r="DB104" i="3" s="1"/>
  <c r="DA104" i="3"/>
  <c r="DC104" i="3"/>
  <c r="A105" i="3"/>
  <c r="Y105" i="3"/>
  <c r="CX105" i="3" s="1"/>
  <c r="CY105" i="3"/>
  <c r="CZ105" i="3"/>
  <c r="DA105" i="3"/>
  <c r="DB105" i="3"/>
  <c r="DC105" i="3"/>
  <c r="A106" i="3"/>
  <c r="Y106" i="3"/>
  <c r="CX106" i="3"/>
  <c r="DG106" i="3" s="1"/>
  <c r="CY106" i="3"/>
  <c r="CZ106" i="3"/>
  <c r="DA106" i="3"/>
  <c r="DB106" i="3"/>
  <c r="DC106" i="3"/>
  <c r="A107" i="3"/>
  <c r="Y107" i="3"/>
  <c r="CX107" i="3" s="1"/>
  <c r="CY107" i="3"/>
  <c r="CZ107" i="3"/>
  <c r="DB107" i="3" s="1"/>
  <c r="DA107" i="3"/>
  <c r="DC107" i="3"/>
  <c r="A108" i="3"/>
  <c r="Y108" i="3"/>
  <c r="CX108" i="3"/>
  <c r="CY108" i="3"/>
  <c r="CZ108" i="3"/>
  <c r="DB108" i="3" s="1"/>
  <c r="DA108" i="3"/>
  <c r="DC108" i="3"/>
  <c r="A109" i="3"/>
  <c r="Y109" i="3"/>
  <c r="CX109" i="3" s="1"/>
  <c r="CY109" i="3"/>
  <c r="CZ109" i="3"/>
  <c r="DA109" i="3"/>
  <c r="DB109" i="3"/>
  <c r="DC109" i="3"/>
  <c r="A110" i="3"/>
  <c r="Y110" i="3"/>
  <c r="CX110" i="3"/>
  <c r="DG110" i="3" s="1"/>
  <c r="CY110" i="3"/>
  <c r="CZ110" i="3"/>
  <c r="DA110" i="3"/>
  <c r="DB110" i="3"/>
  <c r="DC110" i="3"/>
  <c r="A111" i="3"/>
  <c r="Y111" i="3"/>
  <c r="CX111" i="3" s="1"/>
  <c r="CY111" i="3"/>
  <c r="CZ111" i="3"/>
  <c r="DA111" i="3"/>
  <c r="DB111" i="3"/>
  <c r="DC111" i="3"/>
  <c r="A112" i="3"/>
  <c r="Y112" i="3"/>
  <c r="CX112" i="3"/>
  <c r="CY112" i="3"/>
  <c r="CZ112" i="3"/>
  <c r="DB112" i="3" s="1"/>
  <c r="DA112" i="3"/>
  <c r="DC112" i="3"/>
  <c r="A113" i="3"/>
  <c r="Y113" i="3"/>
  <c r="CX113" i="3" s="1"/>
  <c r="CY113" i="3"/>
  <c r="CZ113" i="3"/>
  <c r="DB113" i="3" s="1"/>
  <c r="DA113" i="3"/>
  <c r="DC113" i="3"/>
  <c r="A114" i="3"/>
  <c r="Y114" i="3"/>
  <c r="CX114" i="3"/>
  <c r="DG114" i="3" s="1"/>
  <c r="CY114" i="3"/>
  <c r="CZ114" i="3"/>
  <c r="DA114" i="3"/>
  <c r="DB114" i="3"/>
  <c r="DC114" i="3"/>
  <c r="A115" i="3"/>
  <c r="Y115" i="3"/>
  <c r="CX115" i="3" s="1"/>
  <c r="CU115" i="3"/>
  <c r="CY115" i="3"/>
  <c r="CZ115" i="3"/>
  <c r="DB115" i="3" s="1"/>
  <c r="DA115" i="3"/>
  <c r="DC115" i="3"/>
  <c r="A116" i="3"/>
  <c r="Y116" i="3"/>
  <c r="CW116" i="3"/>
  <c r="CX116" i="3"/>
  <c r="DF116" i="3" s="1"/>
  <c r="CY116" i="3"/>
  <c r="CZ116" i="3"/>
  <c r="DA116" i="3"/>
  <c r="DB116" i="3"/>
  <c r="DC116" i="3"/>
  <c r="A117" i="3"/>
  <c r="Y117" i="3"/>
  <c r="CX117" i="3" s="1"/>
  <c r="CW117" i="3"/>
  <c r="CY117" i="3"/>
  <c r="CZ117" i="3"/>
  <c r="DB117" i="3" s="1"/>
  <c r="DA117" i="3"/>
  <c r="DC117" i="3"/>
  <c r="A118" i="3"/>
  <c r="Y118" i="3"/>
  <c r="CW118" i="3"/>
  <c r="CX118" i="3"/>
  <c r="DF118" i="3" s="1"/>
  <c r="CY118" i="3"/>
  <c r="CZ118" i="3"/>
  <c r="DA118" i="3"/>
  <c r="DB118" i="3"/>
  <c r="DC118" i="3"/>
  <c r="A119" i="3"/>
  <c r="Y119" i="3"/>
  <c r="CX119" i="3"/>
  <c r="CY119" i="3"/>
  <c r="CZ119" i="3"/>
  <c r="DB119" i="3" s="1"/>
  <c r="DA119" i="3"/>
  <c r="DC119" i="3"/>
  <c r="A120" i="3"/>
  <c r="Y120" i="3"/>
  <c r="CX120" i="3" s="1"/>
  <c r="CY120" i="3"/>
  <c r="CZ120" i="3"/>
  <c r="DB120" i="3" s="1"/>
  <c r="DA120" i="3"/>
  <c r="DC120" i="3"/>
  <c r="A121" i="3"/>
  <c r="Y121" i="3"/>
  <c r="CX121" i="3"/>
  <c r="DG121" i="3" s="1"/>
  <c r="CY121" i="3"/>
  <c r="CZ121" i="3"/>
  <c r="DA121" i="3"/>
  <c r="DB121" i="3"/>
  <c r="DC121" i="3"/>
  <c r="A122" i="3"/>
  <c r="Y122" i="3"/>
  <c r="CX122" i="3" s="1"/>
  <c r="CY122" i="3"/>
  <c r="CZ122" i="3"/>
  <c r="DA122" i="3"/>
  <c r="DB122" i="3"/>
  <c r="DC122" i="3"/>
  <c r="A123" i="3"/>
  <c r="Y123" i="3"/>
  <c r="CX123" i="3"/>
  <c r="CY123" i="3"/>
  <c r="CZ123" i="3"/>
  <c r="DB123" i="3" s="1"/>
  <c r="DA123" i="3"/>
  <c r="DC123" i="3"/>
  <c r="A124" i="3"/>
  <c r="Y124" i="3"/>
  <c r="CX124" i="3" s="1"/>
  <c r="CY124" i="3"/>
  <c r="CZ124" i="3"/>
  <c r="DB124" i="3" s="1"/>
  <c r="DA124" i="3"/>
  <c r="DC124" i="3"/>
  <c r="A125" i="3"/>
  <c r="Y125" i="3"/>
  <c r="CX125" i="3"/>
  <c r="DG125" i="3" s="1"/>
  <c r="CY125" i="3"/>
  <c r="CZ125" i="3"/>
  <c r="DA125" i="3"/>
  <c r="DB125" i="3"/>
  <c r="DC125" i="3"/>
  <c r="A126" i="3"/>
  <c r="Y126" i="3"/>
  <c r="CX126" i="3" s="1"/>
  <c r="CY126" i="3"/>
  <c r="CZ126" i="3"/>
  <c r="DA126" i="3"/>
  <c r="DB126" i="3"/>
  <c r="DC126" i="3"/>
  <c r="A127" i="3"/>
  <c r="Y127" i="3"/>
  <c r="CX127" i="3"/>
  <c r="CY127" i="3"/>
  <c r="CZ127" i="3"/>
  <c r="DB127" i="3" s="1"/>
  <c r="DA127" i="3"/>
  <c r="DC127" i="3"/>
  <c r="A128" i="3"/>
  <c r="Y128" i="3"/>
  <c r="CX128" i="3" s="1"/>
  <c r="CY128" i="3"/>
  <c r="CZ128" i="3"/>
  <c r="DB128" i="3" s="1"/>
  <c r="DA128" i="3"/>
  <c r="DC128" i="3"/>
  <c r="A129" i="3"/>
  <c r="Y129" i="3"/>
  <c r="CX129" i="3"/>
  <c r="DG129" i="3" s="1"/>
  <c r="CY129" i="3"/>
  <c r="CZ129" i="3"/>
  <c r="DA129" i="3"/>
  <c r="DB129" i="3"/>
  <c r="DC129" i="3"/>
  <c r="A130" i="3"/>
  <c r="Y130" i="3"/>
  <c r="CX130" i="3" s="1"/>
  <c r="CY130" i="3"/>
  <c r="CZ130" i="3"/>
  <c r="DA130" i="3"/>
  <c r="DB130" i="3"/>
  <c r="DC130" i="3"/>
  <c r="A131" i="3"/>
  <c r="Y131" i="3"/>
  <c r="CX131" i="3"/>
  <c r="CY131" i="3"/>
  <c r="CZ131" i="3"/>
  <c r="DB131" i="3" s="1"/>
  <c r="DA131" i="3"/>
  <c r="DC131" i="3"/>
  <c r="A132" i="3"/>
  <c r="Y132" i="3"/>
  <c r="CX132" i="3" s="1"/>
  <c r="CY132" i="3"/>
  <c r="CZ132" i="3"/>
  <c r="DB132" i="3" s="1"/>
  <c r="DA132" i="3"/>
  <c r="DC132"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B22" i="1"/>
  <c r="AC22" i="1"/>
  <c r="AD22" i="1"/>
  <c r="AE22" i="1"/>
  <c r="AF22" i="1"/>
  <c r="AG22" i="1"/>
  <c r="AH22" i="1"/>
  <c r="AI22" i="1"/>
  <c r="AJ22" i="1"/>
  <c r="AK22" i="1"/>
  <c r="AL22" i="1"/>
  <c r="AM22" i="1"/>
  <c r="AN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R22" i="1"/>
  <c r="DS22" i="1"/>
  <c r="DT22" i="1"/>
  <c r="DU22" i="1"/>
  <c r="DV22" i="1"/>
  <c r="DW22" i="1"/>
  <c r="DX22" i="1"/>
  <c r="DY22" i="1"/>
  <c r="DZ22" i="1"/>
  <c r="EA22" i="1"/>
  <c r="EB22" i="1"/>
  <c r="EC22" i="1"/>
  <c r="ED22" i="1"/>
  <c r="EE22" i="1"/>
  <c r="EF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D24" i="1"/>
  <c r="E26" i="1"/>
  <c r="Z26" i="1"/>
  <c r="AA26" i="1"/>
  <c r="AM26" i="1"/>
  <c r="AN26" i="1"/>
  <c r="BE26" i="1"/>
  <c r="BF26" i="1"/>
  <c r="BG26" i="1"/>
  <c r="BH26" i="1"/>
  <c r="BI26" i="1"/>
  <c r="BJ26" i="1"/>
  <c r="BK26" i="1"/>
  <c r="BL26" i="1"/>
  <c r="BM26" i="1"/>
  <c r="BN26" i="1"/>
  <c r="BO26" i="1"/>
  <c r="BP26" i="1"/>
  <c r="BQ26" i="1"/>
  <c r="BR26" i="1"/>
  <c r="BS26" i="1"/>
  <c r="BT26" i="1"/>
  <c r="BU26" i="1"/>
  <c r="BV26" i="1"/>
  <c r="BW26" i="1"/>
  <c r="CN26" i="1"/>
  <c r="CO26" i="1"/>
  <c r="CP26" i="1"/>
  <c r="CQ26" i="1"/>
  <c r="CR26" i="1"/>
  <c r="CS26" i="1"/>
  <c r="CT26" i="1"/>
  <c r="CU26" i="1"/>
  <c r="CV26" i="1"/>
  <c r="CW26" i="1"/>
  <c r="CX26" i="1"/>
  <c r="CY26" i="1"/>
  <c r="CZ26" i="1"/>
  <c r="DA26" i="1"/>
  <c r="DB26" i="1"/>
  <c r="DC26" i="1"/>
  <c r="DD26" i="1"/>
  <c r="DE26" i="1"/>
  <c r="DF26" i="1"/>
  <c r="DR26" i="1"/>
  <c r="DS26" i="1"/>
  <c r="EE26" i="1"/>
  <c r="EF26" i="1"/>
  <c r="EW26" i="1"/>
  <c r="EX26" i="1"/>
  <c r="EY26" i="1"/>
  <c r="EZ26" i="1"/>
  <c r="FA26" i="1"/>
  <c r="FB26" i="1"/>
  <c r="FC26" i="1"/>
  <c r="FD26" i="1"/>
  <c r="FE26" i="1"/>
  <c r="FF26" i="1"/>
  <c r="FG26" i="1"/>
  <c r="FH26" i="1"/>
  <c r="FI26" i="1"/>
  <c r="FJ26" i="1"/>
  <c r="FK26" i="1"/>
  <c r="FL26" i="1"/>
  <c r="FM26" i="1"/>
  <c r="FN26" i="1"/>
  <c r="FO26" i="1"/>
  <c r="GF26" i="1"/>
  <c r="GG26" i="1"/>
  <c r="GH26" i="1"/>
  <c r="GI26" i="1"/>
  <c r="GJ26" i="1"/>
  <c r="GK26" i="1"/>
  <c r="GL26" i="1"/>
  <c r="GM26" i="1"/>
  <c r="GN26" i="1"/>
  <c r="GO26" i="1"/>
  <c r="GP26" i="1"/>
  <c r="GQ26" i="1"/>
  <c r="GR26" i="1"/>
  <c r="GS26" i="1"/>
  <c r="GT26" i="1"/>
  <c r="GU26" i="1"/>
  <c r="GV26" i="1"/>
  <c r="GW26" i="1"/>
  <c r="GX26" i="1"/>
  <c r="C28" i="1"/>
  <c r="D28" i="1"/>
  <c r="AC28" i="1"/>
  <c r="AB28" i="1" s="1"/>
  <c r="AD28" i="1"/>
  <c r="CR28" i="1" s="1"/>
  <c r="Q28" i="1" s="1"/>
  <c r="AE28" i="1"/>
  <c r="AF28" i="1"/>
  <c r="AG28" i="1"/>
  <c r="CU28" i="1" s="1"/>
  <c r="T28" i="1" s="1"/>
  <c r="AH28" i="1"/>
  <c r="CV28" i="1" s="1"/>
  <c r="U28" i="1" s="1"/>
  <c r="AI28" i="1"/>
  <c r="AJ28" i="1"/>
  <c r="CS28" i="1"/>
  <c r="R28" i="1" s="1"/>
  <c r="CT28" i="1"/>
  <c r="S28" i="1" s="1"/>
  <c r="CW28" i="1"/>
  <c r="V28" i="1" s="1"/>
  <c r="CX28" i="1"/>
  <c r="W28" i="1" s="1"/>
  <c r="FR28" i="1"/>
  <c r="GL28" i="1"/>
  <c r="GO28" i="1"/>
  <c r="GP28" i="1"/>
  <c r="GV28" i="1"/>
  <c r="GX28" i="1"/>
  <c r="HC28" i="1"/>
  <c r="C29" i="1"/>
  <c r="D29" i="1"/>
  <c r="AC29" i="1"/>
  <c r="CQ29" i="1" s="1"/>
  <c r="P29" i="1" s="1"/>
  <c r="AE29" i="1"/>
  <c r="AD29" i="1" s="1"/>
  <c r="AF29" i="1"/>
  <c r="AG29" i="1"/>
  <c r="CU29" i="1" s="1"/>
  <c r="T29" i="1" s="1"/>
  <c r="AH29" i="1"/>
  <c r="AI29" i="1"/>
  <c r="CW29" i="1" s="1"/>
  <c r="V29" i="1" s="1"/>
  <c r="AJ29" i="1"/>
  <c r="CX29" i="1"/>
  <c r="W29" i="1" s="1"/>
  <c r="FR29" i="1"/>
  <c r="GL29" i="1"/>
  <c r="GO29" i="1"/>
  <c r="GP29" i="1"/>
  <c r="GV29" i="1"/>
  <c r="HC29" i="1" s="1"/>
  <c r="GX29" i="1" s="1"/>
  <c r="I30" i="1"/>
  <c r="AC30" i="1"/>
  <c r="CQ30" i="1" s="1"/>
  <c r="AD30" i="1"/>
  <c r="CR30" i="1" s="1"/>
  <c r="AE30" i="1"/>
  <c r="AF30" i="1"/>
  <c r="CT30" i="1" s="1"/>
  <c r="AG30" i="1"/>
  <c r="AH30" i="1"/>
  <c r="CV30" i="1" s="1"/>
  <c r="AI30" i="1"/>
  <c r="AJ30" i="1"/>
  <c r="CX30" i="1" s="1"/>
  <c r="CS30" i="1"/>
  <c r="CU30" i="1"/>
  <c r="CW30" i="1"/>
  <c r="FR30" i="1"/>
  <c r="GL30" i="1"/>
  <c r="GO30" i="1"/>
  <c r="GP30" i="1"/>
  <c r="GV30" i="1"/>
  <c r="HC30" i="1" s="1"/>
  <c r="I31" i="1"/>
  <c r="AC31" i="1"/>
  <c r="AE31" i="1"/>
  <c r="CS31" i="1" s="1"/>
  <c r="AF31" i="1"/>
  <c r="AG31" i="1"/>
  <c r="CU31" i="1" s="1"/>
  <c r="AH31" i="1"/>
  <c r="AI31" i="1"/>
  <c r="CW31" i="1" s="1"/>
  <c r="AJ31" i="1"/>
  <c r="CT31" i="1"/>
  <c r="CV31" i="1"/>
  <c r="CX31" i="1"/>
  <c r="FR31" i="1"/>
  <c r="GL31" i="1"/>
  <c r="GO31" i="1"/>
  <c r="GP31" i="1"/>
  <c r="GV31" i="1"/>
  <c r="HC31" i="1"/>
  <c r="I32" i="1"/>
  <c r="AC32" i="1"/>
  <c r="AD32" i="1"/>
  <c r="CR32" i="1" s="1"/>
  <c r="AE32" i="1"/>
  <c r="AF32" i="1"/>
  <c r="AG32" i="1"/>
  <c r="AH32" i="1"/>
  <c r="CV32" i="1" s="1"/>
  <c r="AI32" i="1"/>
  <c r="AJ32" i="1"/>
  <c r="CX32" i="1" s="1"/>
  <c r="CS32" i="1"/>
  <c r="CU32" i="1"/>
  <c r="CW32" i="1"/>
  <c r="FR32" i="1"/>
  <c r="GL32" i="1"/>
  <c r="GO32" i="1"/>
  <c r="GP32" i="1"/>
  <c r="GV32" i="1"/>
  <c r="HC32" i="1"/>
  <c r="I33" i="1"/>
  <c r="AC33" i="1"/>
  <c r="CQ33" i="1" s="1"/>
  <c r="AE33" i="1"/>
  <c r="AD33" i="1" s="1"/>
  <c r="CR33" i="1" s="1"/>
  <c r="AF33" i="1"/>
  <c r="AG33" i="1"/>
  <c r="CU33" i="1" s="1"/>
  <c r="AH33" i="1"/>
  <c r="AI33" i="1"/>
  <c r="CW33" i="1" s="1"/>
  <c r="AJ33" i="1"/>
  <c r="CT33" i="1"/>
  <c r="CV33" i="1"/>
  <c r="CX33" i="1"/>
  <c r="FR33" i="1"/>
  <c r="GL33" i="1"/>
  <c r="GO33" i="1"/>
  <c r="GP33" i="1"/>
  <c r="GV33" i="1"/>
  <c r="HC33" i="1" s="1"/>
  <c r="I34" i="1"/>
  <c r="AC34" i="1"/>
  <c r="AD34" i="1"/>
  <c r="CR34" i="1" s="1"/>
  <c r="AE34" i="1"/>
  <c r="AF34" i="1"/>
  <c r="CT34" i="1" s="1"/>
  <c r="AG34" i="1"/>
  <c r="AH34" i="1"/>
  <c r="CV34" i="1" s="1"/>
  <c r="AI34" i="1"/>
  <c r="AJ34" i="1"/>
  <c r="CX34" i="1" s="1"/>
  <c r="CQ34" i="1"/>
  <c r="CS34" i="1"/>
  <c r="CU34" i="1"/>
  <c r="CW34" i="1"/>
  <c r="FR34" i="1"/>
  <c r="GL34" i="1"/>
  <c r="GO34" i="1"/>
  <c r="GP34" i="1"/>
  <c r="GV34" i="1"/>
  <c r="HC34" i="1" s="1"/>
  <c r="I35" i="1"/>
  <c r="GX35" i="1" s="1"/>
  <c r="AC35" i="1"/>
  <c r="AE35" i="1"/>
  <c r="CS35" i="1" s="1"/>
  <c r="AF35" i="1"/>
  <c r="AG35" i="1"/>
  <c r="CU35" i="1" s="1"/>
  <c r="AH35" i="1"/>
  <c r="AI35" i="1"/>
  <c r="CW35" i="1" s="1"/>
  <c r="AJ35" i="1"/>
  <c r="CT35" i="1"/>
  <c r="CV35" i="1"/>
  <c r="CX35" i="1"/>
  <c r="FR35" i="1"/>
  <c r="GL35" i="1"/>
  <c r="GO35" i="1"/>
  <c r="GP35" i="1"/>
  <c r="GV35" i="1"/>
  <c r="HC35" i="1"/>
  <c r="I36" i="1"/>
  <c r="AC36" i="1"/>
  <c r="AD36" i="1"/>
  <c r="CR36" i="1" s="1"/>
  <c r="AE36" i="1"/>
  <c r="AF36" i="1"/>
  <c r="AG36" i="1"/>
  <c r="AH36" i="1"/>
  <c r="CV36" i="1" s="1"/>
  <c r="AI36" i="1"/>
  <c r="AJ36" i="1"/>
  <c r="CX36" i="1" s="1"/>
  <c r="CQ36" i="1"/>
  <c r="CS36" i="1"/>
  <c r="CU36" i="1"/>
  <c r="CW36" i="1"/>
  <c r="FR36" i="1"/>
  <c r="GL36" i="1"/>
  <c r="GO36" i="1"/>
  <c r="GP36" i="1"/>
  <c r="GV36" i="1"/>
  <c r="HC36" i="1"/>
  <c r="I37" i="1"/>
  <c r="AC37" i="1"/>
  <c r="AE37" i="1"/>
  <c r="AD37" i="1" s="1"/>
  <c r="AF37" i="1"/>
  <c r="CT37" i="1" s="1"/>
  <c r="AG37" i="1"/>
  <c r="AH37" i="1"/>
  <c r="AI37" i="1"/>
  <c r="CW37" i="1" s="1"/>
  <c r="AJ37" i="1"/>
  <c r="CX37" i="1" s="1"/>
  <c r="CQ37" i="1"/>
  <c r="CU37" i="1"/>
  <c r="CV37" i="1"/>
  <c r="FR37" i="1"/>
  <c r="GL37" i="1"/>
  <c r="GO37" i="1"/>
  <c r="GP37" i="1"/>
  <c r="GV37" i="1"/>
  <c r="HC37" i="1"/>
  <c r="I38" i="1"/>
  <c r="T38" i="1" s="1"/>
  <c r="AC38" i="1"/>
  <c r="CQ38" i="1" s="1"/>
  <c r="AD38" i="1"/>
  <c r="AE38" i="1"/>
  <c r="AF38" i="1"/>
  <c r="CT38" i="1" s="1"/>
  <c r="AG38" i="1"/>
  <c r="AH38" i="1"/>
  <c r="AI38" i="1"/>
  <c r="CW38" i="1" s="1"/>
  <c r="AJ38" i="1"/>
  <c r="CX38" i="1" s="1"/>
  <c r="CR38" i="1"/>
  <c r="CS38" i="1"/>
  <c r="CU38" i="1"/>
  <c r="CV38" i="1"/>
  <c r="FR38" i="1"/>
  <c r="GL38" i="1"/>
  <c r="GO38" i="1"/>
  <c r="GP38" i="1"/>
  <c r="GV38" i="1"/>
  <c r="HC38" i="1"/>
  <c r="I39" i="1"/>
  <c r="AC39" i="1"/>
  <c r="AB39" i="1" s="1"/>
  <c r="AD39" i="1"/>
  <c r="CR39" i="1" s="1"/>
  <c r="AE39" i="1"/>
  <c r="CS39" i="1" s="1"/>
  <c r="AF39" i="1"/>
  <c r="AG39" i="1"/>
  <c r="AH39" i="1"/>
  <c r="CV39" i="1" s="1"/>
  <c r="AI39" i="1"/>
  <c r="CW39" i="1" s="1"/>
  <c r="AJ39" i="1"/>
  <c r="CQ39" i="1"/>
  <c r="CT39" i="1"/>
  <c r="CU39" i="1"/>
  <c r="CX39" i="1"/>
  <c r="FR39" i="1"/>
  <c r="GL39" i="1"/>
  <c r="GO39" i="1"/>
  <c r="GP39" i="1"/>
  <c r="GV39" i="1"/>
  <c r="HC39" i="1" s="1"/>
  <c r="I40" i="1"/>
  <c r="AC40" i="1"/>
  <c r="AD40" i="1"/>
  <c r="CR40" i="1" s="1"/>
  <c r="AE40" i="1"/>
  <c r="AF40" i="1"/>
  <c r="AG40" i="1"/>
  <c r="CU40" i="1" s="1"/>
  <c r="AH40" i="1"/>
  <c r="CV40" i="1" s="1"/>
  <c r="AI40" i="1"/>
  <c r="AJ40" i="1"/>
  <c r="CS40" i="1"/>
  <c r="CT40" i="1"/>
  <c r="CW40" i="1"/>
  <c r="CX40" i="1"/>
  <c r="FR40" i="1"/>
  <c r="GL40" i="1"/>
  <c r="GO40" i="1"/>
  <c r="GP40" i="1"/>
  <c r="GV40" i="1"/>
  <c r="HC40" i="1"/>
  <c r="I41" i="1"/>
  <c r="AC41" i="1"/>
  <c r="AE41" i="1"/>
  <c r="AD41" i="1" s="1"/>
  <c r="AF41" i="1"/>
  <c r="CT41" i="1" s="1"/>
  <c r="AG41" i="1"/>
  <c r="AH41" i="1"/>
  <c r="AI41" i="1"/>
  <c r="AJ41" i="1"/>
  <c r="CX41" i="1" s="1"/>
  <c r="CQ41" i="1"/>
  <c r="CS41" i="1"/>
  <c r="CU41" i="1"/>
  <c r="CV41" i="1"/>
  <c r="CW41" i="1"/>
  <c r="FR41" i="1"/>
  <c r="GL41" i="1"/>
  <c r="GO41" i="1"/>
  <c r="GP41" i="1"/>
  <c r="GV41" i="1"/>
  <c r="HC41" i="1"/>
  <c r="I42" i="1"/>
  <c r="GX42" i="1" s="1"/>
  <c r="AC42" i="1"/>
  <c r="AE42" i="1"/>
  <c r="AD42" i="1" s="1"/>
  <c r="AF42" i="1"/>
  <c r="CT42" i="1" s="1"/>
  <c r="AG42" i="1"/>
  <c r="AH42" i="1"/>
  <c r="AI42" i="1"/>
  <c r="CW42" i="1" s="1"/>
  <c r="AJ42" i="1"/>
  <c r="CU42" i="1"/>
  <c r="CV42" i="1"/>
  <c r="CX42" i="1"/>
  <c r="FR42" i="1"/>
  <c r="GL42" i="1"/>
  <c r="GO42" i="1"/>
  <c r="GP42" i="1"/>
  <c r="GV42" i="1"/>
  <c r="HC42" i="1"/>
  <c r="I43" i="1"/>
  <c r="AC43" i="1"/>
  <c r="AB43" i="1" s="1"/>
  <c r="AD43" i="1"/>
  <c r="CR43" i="1" s="1"/>
  <c r="AE43" i="1"/>
  <c r="AF43" i="1"/>
  <c r="AG43" i="1"/>
  <c r="AH43" i="1"/>
  <c r="CV43" i="1" s="1"/>
  <c r="AI43" i="1"/>
  <c r="AJ43" i="1"/>
  <c r="CQ43" i="1"/>
  <c r="CS43" i="1"/>
  <c r="CT43" i="1"/>
  <c r="CU43" i="1"/>
  <c r="CW43" i="1"/>
  <c r="CX43" i="1"/>
  <c r="FR43" i="1"/>
  <c r="GL43" i="1"/>
  <c r="GO43" i="1"/>
  <c r="GP43" i="1"/>
  <c r="GV43" i="1"/>
  <c r="HC43" i="1" s="1"/>
  <c r="I44" i="1"/>
  <c r="AC44" i="1"/>
  <c r="AE44" i="1"/>
  <c r="AD44" i="1" s="1"/>
  <c r="CR44" i="1" s="1"/>
  <c r="AF44" i="1"/>
  <c r="AG44" i="1"/>
  <c r="CU44" i="1" s="1"/>
  <c r="AH44" i="1"/>
  <c r="AI44" i="1"/>
  <c r="AJ44" i="1"/>
  <c r="CS44" i="1"/>
  <c r="CT44" i="1"/>
  <c r="CV44" i="1"/>
  <c r="CW44" i="1"/>
  <c r="CX44" i="1"/>
  <c r="W44" i="1" s="1"/>
  <c r="FR44" i="1"/>
  <c r="GL44" i="1"/>
  <c r="GO44" i="1"/>
  <c r="GP44" i="1"/>
  <c r="GV44" i="1"/>
  <c r="HC44" i="1"/>
  <c r="I45" i="1"/>
  <c r="AC45" i="1"/>
  <c r="AE45" i="1"/>
  <c r="AD45" i="1" s="1"/>
  <c r="AF45" i="1"/>
  <c r="CT45" i="1" s="1"/>
  <c r="AG45" i="1"/>
  <c r="AH45" i="1"/>
  <c r="AI45" i="1"/>
  <c r="AJ45" i="1"/>
  <c r="CX45" i="1" s="1"/>
  <c r="CQ45" i="1"/>
  <c r="CS45" i="1"/>
  <c r="CU45" i="1"/>
  <c r="CV45" i="1"/>
  <c r="CW45" i="1"/>
  <c r="V45" i="1" s="1"/>
  <c r="FR45" i="1"/>
  <c r="GL45" i="1"/>
  <c r="GO45" i="1"/>
  <c r="GP45" i="1"/>
  <c r="GV45" i="1"/>
  <c r="HC45" i="1"/>
  <c r="I46" i="1"/>
  <c r="AC46" i="1"/>
  <c r="AE46" i="1"/>
  <c r="AD46" i="1" s="1"/>
  <c r="AF46" i="1"/>
  <c r="AG46" i="1"/>
  <c r="AH46" i="1"/>
  <c r="AI46" i="1"/>
  <c r="AJ46" i="1"/>
  <c r="CS46" i="1"/>
  <c r="CT46" i="1"/>
  <c r="CU46" i="1"/>
  <c r="CV46" i="1"/>
  <c r="CW46" i="1"/>
  <c r="CX46" i="1"/>
  <c r="FR46" i="1"/>
  <c r="GL46" i="1"/>
  <c r="GO46" i="1"/>
  <c r="GP46" i="1"/>
  <c r="GV46" i="1"/>
  <c r="HC46" i="1"/>
  <c r="I47" i="1"/>
  <c r="AC47" i="1"/>
  <c r="AE47" i="1"/>
  <c r="AD47" i="1" s="1"/>
  <c r="AF47" i="1"/>
  <c r="AG47" i="1"/>
  <c r="AH47" i="1"/>
  <c r="AI47" i="1"/>
  <c r="AJ47" i="1"/>
  <c r="CQ47" i="1"/>
  <c r="CS47" i="1"/>
  <c r="CT47" i="1"/>
  <c r="CU47" i="1"/>
  <c r="CV47" i="1"/>
  <c r="CW47" i="1"/>
  <c r="CX47" i="1"/>
  <c r="FR47" i="1"/>
  <c r="GL47" i="1"/>
  <c r="GO47" i="1"/>
  <c r="GP47" i="1"/>
  <c r="GV47" i="1"/>
  <c r="HC47" i="1"/>
  <c r="I48" i="1"/>
  <c r="AC48" i="1"/>
  <c r="AE48" i="1"/>
  <c r="AD48" i="1" s="1"/>
  <c r="AF48" i="1"/>
  <c r="AG48" i="1"/>
  <c r="AH48" i="1"/>
  <c r="AI48" i="1"/>
  <c r="AJ48" i="1"/>
  <c r="CS48" i="1"/>
  <c r="CT48" i="1"/>
  <c r="CU48" i="1"/>
  <c r="CV48" i="1"/>
  <c r="CW48" i="1"/>
  <c r="CX48" i="1"/>
  <c r="FR48" i="1"/>
  <c r="GL48" i="1"/>
  <c r="GO48" i="1"/>
  <c r="GP48" i="1"/>
  <c r="GV48" i="1"/>
  <c r="HC48" i="1"/>
  <c r="I49" i="1"/>
  <c r="AC49" i="1"/>
  <c r="AE49" i="1"/>
  <c r="AD49" i="1" s="1"/>
  <c r="AF49" i="1"/>
  <c r="AG49" i="1"/>
  <c r="AH49" i="1"/>
  <c r="AI49" i="1"/>
  <c r="AJ49" i="1"/>
  <c r="CQ49" i="1"/>
  <c r="CS49" i="1"/>
  <c r="CT49" i="1"/>
  <c r="CU49" i="1"/>
  <c r="CV49" i="1"/>
  <c r="CW49" i="1"/>
  <c r="CX49" i="1"/>
  <c r="FR49" i="1"/>
  <c r="GL49" i="1"/>
  <c r="GO49" i="1"/>
  <c r="GP49" i="1"/>
  <c r="GV49" i="1"/>
  <c r="HC49" i="1"/>
  <c r="I50" i="1"/>
  <c r="AC50" i="1"/>
  <c r="AE50" i="1"/>
  <c r="AD50" i="1" s="1"/>
  <c r="AF50" i="1"/>
  <c r="CT50" i="1" s="1"/>
  <c r="AG50" i="1"/>
  <c r="AH50" i="1"/>
  <c r="AI50" i="1"/>
  <c r="AJ50" i="1"/>
  <c r="CX50" i="1" s="1"/>
  <c r="CS50" i="1"/>
  <c r="CU50" i="1"/>
  <c r="CV50" i="1"/>
  <c r="CW50" i="1"/>
  <c r="FR50" i="1"/>
  <c r="GL50" i="1"/>
  <c r="GO50" i="1"/>
  <c r="GP50" i="1"/>
  <c r="GV50" i="1"/>
  <c r="HC50" i="1"/>
  <c r="I51" i="1"/>
  <c r="AC51" i="1"/>
  <c r="AB51" i="1" s="1"/>
  <c r="AE51" i="1"/>
  <c r="AD51" i="1" s="1"/>
  <c r="CR51" i="1" s="1"/>
  <c r="AF51" i="1"/>
  <c r="AG51" i="1"/>
  <c r="AH51" i="1"/>
  <c r="AI51" i="1"/>
  <c r="AJ51" i="1"/>
  <c r="CQ51" i="1"/>
  <c r="CS51" i="1"/>
  <c r="CT51" i="1"/>
  <c r="CU51" i="1"/>
  <c r="CV51" i="1"/>
  <c r="CW51" i="1"/>
  <c r="CX51" i="1"/>
  <c r="FR51" i="1"/>
  <c r="GL51" i="1"/>
  <c r="GO51" i="1"/>
  <c r="GP51" i="1"/>
  <c r="GV51" i="1"/>
  <c r="HC51" i="1" s="1"/>
  <c r="C52" i="1"/>
  <c r="D52" i="1"/>
  <c r="AC52" i="1"/>
  <c r="CQ52" i="1" s="1"/>
  <c r="P52" i="1" s="1"/>
  <c r="AE52" i="1"/>
  <c r="AD52" i="1" s="1"/>
  <c r="CR52" i="1" s="1"/>
  <c r="Q52" i="1" s="1"/>
  <c r="AF52" i="1"/>
  <c r="AG52" i="1"/>
  <c r="CU52" i="1" s="1"/>
  <c r="T52" i="1" s="1"/>
  <c r="AH52" i="1"/>
  <c r="AI52" i="1"/>
  <c r="AJ52" i="1"/>
  <c r="CS52" i="1"/>
  <c r="R52" i="1" s="1"/>
  <c r="CT52" i="1"/>
  <c r="S52" i="1" s="1"/>
  <c r="CV52" i="1"/>
  <c r="U52" i="1" s="1"/>
  <c r="CW52" i="1"/>
  <c r="V52" i="1" s="1"/>
  <c r="CX52" i="1"/>
  <c r="W52" i="1" s="1"/>
  <c r="FR52" i="1"/>
  <c r="GL52" i="1"/>
  <c r="GO52" i="1"/>
  <c r="GP52" i="1"/>
  <c r="GV52" i="1"/>
  <c r="HC52" i="1"/>
  <c r="GX52" i="1" s="1"/>
  <c r="C53" i="1"/>
  <c r="D53" i="1"/>
  <c r="AC53" i="1"/>
  <c r="AE53" i="1"/>
  <c r="AF53" i="1"/>
  <c r="AG53" i="1"/>
  <c r="CU53" i="1" s="1"/>
  <c r="T53" i="1" s="1"/>
  <c r="AH53" i="1"/>
  <c r="AI53" i="1"/>
  <c r="CW53" i="1" s="1"/>
  <c r="V53" i="1" s="1"/>
  <c r="AJ53" i="1"/>
  <c r="CX53" i="1"/>
  <c r="W53" i="1" s="1"/>
  <c r="FR53" i="1"/>
  <c r="GL53" i="1"/>
  <c r="GO53" i="1"/>
  <c r="GP53" i="1"/>
  <c r="GV53" i="1"/>
  <c r="GX53" i="1"/>
  <c r="HC53" i="1"/>
  <c r="I54" i="1"/>
  <c r="AC54" i="1"/>
  <c r="AD54" i="1"/>
  <c r="CR54" i="1" s="1"/>
  <c r="AE54" i="1"/>
  <c r="AF54" i="1"/>
  <c r="AG54" i="1"/>
  <c r="AH54" i="1"/>
  <c r="CV54" i="1" s="1"/>
  <c r="AI54" i="1"/>
  <c r="AJ54" i="1"/>
  <c r="CX54" i="1" s="1"/>
  <c r="CQ54" i="1"/>
  <c r="CS54" i="1"/>
  <c r="CU54" i="1"/>
  <c r="CW54" i="1"/>
  <c r="FR54" i="1"/>
  <c r="GL54" i="1"/>
  <c r="GO54" i="1"/>
  <c r="GP54" i="1"/>
  <c r="GV54" i="1"/>
  <c r="HC54" i="1"/>
  <c r="I55" i="1"/>
  <c r="AC55" i="1"/>
  <c r="CQ55" i="1" s="1"/>
  <c r="AE55" i="1"/>
  <c r="AD55" i="1" s="1"/>
  <c r="CR55" i="1" s="1"/>
  <c r="AF55" i="1"/>
  <c r="AG55" i="1"/>
  <c r="CU55" i="1" s="1"/>
  <c r="AH55" i="1"/>
  <c r="AI55" i="1"/>
  <c r="CW55" i="1" s="1"/>
  <c r="AJ55" i="1"/>
  <c r="CT55" i="1"/>
  <c r="CV55" i="1"/>
  <c r="CX55" i="1"/>
  <c r="FR55" i="1"/>
  <c r="GL55" i="1"/>
  <c r="GO55" i="1"/>
  <c r="GP55" i="1"/>
  <c r="GV55" i="1"/>
  <c r="HC55" i="1"/>
  <c r="C56" i="1"/>
  <c r="D56" i="1"/>
  <c r="AC56" i="1"/>
  <c r="AE56" i="1"/>
  <c r="CS56" i="1" s="1"/>
  <c r="R56" i="1" s="1"/>
  <c r="AF56" i="1"/>
  <c r="AG56" i="1"/>
  <c r="CU56" i="1" s="1"/>
  <c r="T56" i="1" s="1"/>
  <c r="AH56" i="1"/>
  <c r="AI56" i="1"/>
  <c r="CW56" i="1" s="1"/>
  <c r="V56" i="1" s="1"/>
  <c r="AJ56" i="1"/>
  <c r="CT56" i="1"/>
  <c r="S56" i="1" s="1"/>
  <c r="CV56" i="1"/>
  <c r="U56" i="1" s="1"/>
  <c r="CX56" i="1"/>
  <c r="W56" i="1" s="1"/>
  <c r="FR56" i="1"/>
  <c r="GL56" i="1"/>
  <c r="GO56" i="1"/>
  <c r="GP56" i="1"/>
  <c r="GV56" i="1"/>
  <c r="GX56" i="1"/>
  <c r="HC56" i="1"/>
  <c r="C57" i="1"/>
  <c r="D57" i="1"/>
  <c r="AC57" i="1"/>
  <c r="CQ57" i="1" s="1"/>
  <c r="P57" i="1" s="1"/>
  <c r="AE57" i="1"/>
  <c r="AD57" i="1" s="1"/>
  <c r="AF57" i="1"/>
  <c r="AG57" i="1"/>
  <c r="CU57" i="1" s="1"/>
  <c r="T57" i="1" s="1"/>
  <c r="AH57" i="1"/>
  <c r="AI57" i="1"/>
  <c r="CW57" i="1" s="1"/>
  <c r="V57" i="1" s="1"/>
  <c r="AJ57" i="1"/>
  <c r="CX57" i="1"/>
  <c r="W57" i="1" s="1"/>
  <c r="FR57" i="1"/>
  <c r="GL57" i="1"/>
  <c r="GO57" i="1"/>
  <c r="GP57" i="1"/>
  <c r="GV57" i="1"/>
  <c r="GX57" i="1"/>
  <c r="HC57" i="1"/>
  <c r="I58" i="1"/>
  <c r="AC58" i="1"/>
  <c r="AD58" i="1"/>
  <c r="CR58" i="1" s="1"/>
  <c r="AE58" i="1"/>
  <c r="AF58" i="1"/>
  <c r="CT58" i="1" s="1"/>
  <c r="AG58" i="1"/>
  <c r="AH58" i="1"/>
  <c r="CV58" i="1" s="1"/>
  <c r="AI58" i="1"/>
  <c r="AJ58" i="1"/>
  <c r="CX58" i="1" s="1"/>
  <c r="CQ58" i="1"/>
  <c r="CS58" i="1"/>
  <c r="CU58" i="1"/>
  <c r="CW58" i="1"/>
  <c r="V58" i="1" s="1"/>
  <c r="FR58" i="1"/>
  <c r="GL58" i="1"/>
  <c r="GO58" i="1"/>
  <c r="GP58" i="1"/>
  <c r="GV58" i="1"/>
  <c r="HC58" i="1"/>
  <c r="I59" i="1"/>
  <c r="Q22" i="13" s="1"/>
  <c r="AC59" i="1"/>
  <c r="AE59" i="1"/>
  <c r="CS59" i="1" s="1"/>
  <c r="AF59" i="1"/>
  <c r="AG59" i="1"/>
  <c r="CU59" i="1" s="1"/>
  <c r="AH59" i="1"/>
  <c r="AI59" i="1"/>
  <c r="CW59" i="1" s="1"/>
  <c r="AJ59" i="1"/>
  <c r="CT59" i="1"/>
  <c r="CV59" i="1"/>
  <c r="CX59" i="1"/>
  <c r="FR59" i="1"/>
  <c r="GL59" i="1"/>
  <c r="GO59" i="1"/>
  <c r="GP59" i="1"/>
  <c r="GV59" i="1"/>
  <c r="HC59" i="1"/>
  <c r="I60" i="1"/>
  <c r="AC60" i="1"/>
  <c r="CQ60" i="1" s="1"/>
  <c r="AD60" i="1"/>
  <c r="CR60" i="1" s="1"/>
  <c r="AE60" i="1"/>
  <c r="AF60" i="1"/>
  <c r="AG60" i="1"/>
  <c r="AH60" i="1"/>
  <c r="CV60" i="1" s="1"/>
  <c r="AI60" i="1"/>
  <c r="AJ60" i="1"/>
  <c r="CX60" i="1" s="1"/>
  <c r="CS60" i="1"/>
  <c r="CU60" i="1"/>
  <c r="CW60" i="1"/>
  <c r="FR60" i="1"/>
  <c r="GL60" i="1"/>
  <c r="GO60" i="1"/>
  <c r="GP60" i="1"/>
  <c r="GV60" i="1"/>
  <c r="HC60" i="1"/>
  <c r="I61" i="1"/>
  <c r="Q44" i="13" s="1"/>
  <c r="AC61" i="1"/>
  <c r="CQ61" i="1" s="1"/>
  <c r="AE61" i="1"/>
  <c r="AD61" i="1" s="1"/>
  <c r="CR61" i="1" s="1"/>
  <c r="AF61" i="1"/>
  <c r="AG61" i="1"/>
  <c r="CU61" i="1" s="1"/>
  <c r="AH61" i="1"/>
  <c r="AI61" i="1"/>
  <c r="CW61" i="1" s="1"/>
  <c r="AJ61" i="1"/>
  <c r="CT61" i="1"/>
  <c r="CV61" i="1"/>
  <c r="CX61" i="1"/>
  <c r="FR61" i="1"/>
  <c r="GL61" i="1"/>
  <c r="GO61" i="1"/>
  <c r="GP61" i="1"/>
  <c r="GV61" i="1"/>
  <c r="HC61" i="1"/>
  <c r="I62" i="1"/>
  <c r="AC62" i="1"/>
  <c r="AD62" i="1"/>
  <c r="CR62" i="1" s="1"/>
  <c r="AE62" i="1"/>
  <c r="AF62" i="1"/>
  <c r="CT62" i="1" s="1"/>
  <c r="AG62" i="1"/>
  <c r="AH62" i="1"/>
  <c r="CV62" i="1" s="1"/>
  <c r="AI62" i="1"/>
  <c r="AJ62" i="1"/>
  <c r="CX62" i="1" s="1"/>
  <c r="CQ62" i="1"/>
  <c r="CS62" i="1"/>
  <c r="CU62" i="1"/>
  <c r="CW62" i="1"/>
  <c r="FR62" i="1"/>
  <c r="GL62" i="1"/>
  <c r="GO62" i="1"/>
  <c r="GP62" i="1"/>
  <c r="GV62" i="1"/>
  <c r="HC62" i="1" s="1"/>
  <c r="I63" i="1"/>
  <c r="Q25" i="13" s="1"/>
  <c r="AC63" i="1"/>
  <c r="AB63" i="1" s="1"/>
  <c r="AE63" i="1"/>
  <c r="AD63" i="1" s="1"/>
  <c r="CR63" i="1" s="1"/>
  <c r="AF63" i="1"/>
  <c r="AG63" i="1"/>
  <c r="CU63" i="1" s="1"/>
  <c r="AH63" i="1"/>
  <c r="AI63" i="1"/>
  <c r="AJ63" i="1"/>
  <c r="CS63" i="1"/>
  <c r="CT63" i="1"/>
  <c r="CV63" i="1"/>
  <c r="CW63" i="1"/>
  <c r="CX63" i="1"/>
  <c r="FR63" i="1"/>
  <c r="GL63" i="1"/>
  <c r="GO63" i="1"/>
  <c r="GP63" i="1"/>
  <c r="GV63" i="1"/>
  <c r="HC63" i="1"/>
  <c r="I64" i="1"/>
  <c r="AC64" i="1"/>
  <c r="AE64" i="1"/>
  <c r="AD64" i="1" s="1"/>
  <c r="AF64" i="1"/>
  <c r="CT64" i="1" s="1"/>
  <c r="AG64" i="1"/>
  <c r="AH64" i="1"/>
  <c r="AI64" i="1"/>
  <c r="AJ64" i="1"/>
  <c r="CX64" i="1" s="1"/>
  <c r="CS64" i="1"/>
  <c r="CU64" i="1"/>
  <c r="CV64" i="1"/>
  <c r="CW64" i="1"/>
  <c r="FR64" i="1"/>
  <c r="GL64" i="1"/>
  <c r="GO64" i="1"/>
  <c r="GP64" i="1"/>
  <c r="GV64" i="1"/>
  <c r="HC64" i="1"/>
  <c r="I65" i="1"/>
  <c r="Q26" i="13" s="1"/>
  <c r="AC65" i="1"/>
  <c r="AE65" i="1"/>
  <c r="AD65" i="1" s="1"/>
  <c r="AF65" i="1"/>
  <c r="CT65" i="1" s="1"/>
  <c r="AG65" i="1"/>
  <c r="AH65" i="1"/>
  <c r="AI65" i="1"/>
  <c r="AJ65" i="1"/>
  <c r="CX65" i="1" s="1"/>
  <c r="CQ65" i="1"/>
  <c r="CS65" i="1"/>
  <c r="CU65" i="1"/>
  <c r="CV65" i="1"/>
  <c r="CW65" i="1"/>
  <c r="FR65" i="1"/>
  <c r="GL65" i="1"/>
  <c r="GO65" i="1"/>
  <c r="GP65" i="1"/>
  <c r="GV65" i="1"/>
  <c r="HC65" i="1"/>
  <c r="I66" i="1"/>
  <c r="AC66" i="1"/>
  <c r="AD66" i="1"/>
  <c r="CR66" i="1" s="1"/>
  <c r="AE66" i="1"/>
  <c r="CS66" i="1" s="1"/>
  <c r="AF66" i="1"/>
  <c r="AG66" i="1"/>
  <c r="CU66" i="1" s="1"/>
  <c r="AH66" i="1"/>
  <c r="CV66" i="1" s="1"/>
  <c r="AI66" i="1"/>
  <c r="CW66" i="1" s="1"/>
  <c r="AJ66" i="1"/>
  <c r="CT66" i="1"/>
  <c r="CX66" i="1"/>
  <c r="FR66" i="1"/>
  <c r="GL66" i="1"/>
  <c r="GO66" i="1"/>
  <c r="GP66" i="1"/>
  <c r="GV66" i="1"/>
  <c r="HC66" i="1" s="1"/>
  <c r="I67" i="1"/>
  <c r="Q28" i="13" s="1"/>
  <c r="AC67" i="1"/>
  <c r="CQ67" i="1" s="1"/>
  <c r="AD67" i="1"/>
  <c r="CR67" i="1" s="1"/>
  <c r="AE67" i="1"/>
  <c r="AF67" i="1"/>
  <c r="CT67" i="1" s="1"/>
  <c r="AG67" i="1"/>
  <c r="CU67" i="1" s="1"/>
  <c r="AH67" i="1"/>
  <c r="CV67" i="1" s="1"/>
  <c r="AI67" i="1"/>
  <c r="AJ67" i="1"/>
  <c r="CX67" i="1" s="1"/>
  <c r="CS67" i="1"/>
  <c r="CW67" i="1"/>
  <c r="FR67" i="1"/>
  <c r="GL67" i="1"/>
  <c r="GO67" i="1"/>
  <c r="GP67" i="1"/>
  <c r="GV67" i="1"/>
  <c r="HC67" i="1"/>
  <c r="I68" i="1"/>
  <c r="GX68" i="1" s="1"/>
  <c r="AC68" i="1"/>
  <c r="AE68" i="1"/>
  <c r="CS68" i="1" s="1"/>
  <c r="AF68" i="1"/>
  <c r="CT68" i="1" s="1"/>
  <c r="AG68" i="1"/>
  <c r="CU68" i="1" s="1"/>
  <c r="AH68" i="1"/>
  <c r="AI68" i="1"/>
  <c r="CW68" i="1" s="1"/>
  <c r="AJ68" i="1"/>
  <c r="CX68" i="1" s="1"/>
  <c r="CV68" i="1"/>
  <c r="FR68" i="1"/>
  <c r="GL68" i="1"/>
  <c r="GO68" i="1"/>
  <c r="GP68" i="1"/>
  <c r="GV68" i="1"/>
  <c r="HC68" i="1"/>
  <c r="I69" i="1"/>
  <c r="P29" i="13" s="1"/>
  <c r="O29" i="13" s="1"/>
  <c r="E29" i="13" s="1"/>
  <c r="G29" i="13" s="1"/>
  <c r="AC69" i="1"/>
  <c r="AD69" i="1"/>
  <c r="CR69" i="1" s="1"/>
  <c r="AE69" i="1"/>
  <c r="CS69" i="1" s="1"/>
  <c r="AF69" i="1"/>
  <c r="CT69" i="1" s="1"/>
  <c r="AG69" i="1"/>
  <c r="AH69" i="1"/>
  <c r="CV69" i="1" s="1"/>
  <c r="AI69" i="1"/>
  <c r="CW69" i="1" s="1"/>
  <c r="AJ69" i="1"/>
  <c r="CX69" i="1" s="1"/>
  <c r="CQ69" i="1"/>
  <c r="CU69" i="1"/>
  <c r="FR69" i="1"/>
  <c r="GL69" i="1"/>
  <c r="GO69" i="1"/>
  <c r="GP69" i="1"/>
  <c r="GV69" i="1"/>
  <c r="HC69" i="1" s="1"/>
  <c r="I70" i="1"/>
  <c r="AC70" i="1"/>
  <c r="AD70" i="1"/>
  <c r="CR70" i="1" s="1"/>
  <c r="AE70" i="1"/>
  <c r="AF70" i="1"/>
  <c r="AG70" i="1"/>
  <c r="CU70" i="1" s="1"/>
  <c r="AH70" i="1"/>
  <c r="CV70" i="1" s="1"/>
  <c r="AI70" i="1"/>
  <c r="AJ70" i="1"/>
  <c r="CS70" i="1"/>
  <c r="CT70" i="1"/>
  <c r="CW70" i="1"/>
  <c r="CX70" i="1"/>
  <c r="FR70" i="1"/>
  <c r="GL70" i="1"/>
  <c r="GO70" i="1"/>
  <c r="GP70" i="1"/>
  <c r="GV70" i="1"/>
  <c r="HC70" i="1" s="1"/>
  <c r="I71" i="1"/>
  <c r="Q46" i="13" s="1"/>
  <c r="AC71" i="1"/>
  <c r="CQ71" i="1" s="1"/>
  <c r="AE71" i="1"/>
  <c r="AD71" i="1" s="1"/>
  <c r="AF71" i="1"/>
  <c r="CT71" i="1" s="1"/>
  <c r="AG71" i="1"/>
  <c r="CU71" i="1" s="1"/>
  <c r="AH71" i="1"/>
  <c r="AI71" i="1"/>
  <c r="AJ71" i="1"/>
  <c r="CX71" i="1" s="1"/>
  <c r="CS71" i="1"/>
  <c r="CV71" i="1"/>
  <c r="CW71" i="1"/>
  <c r="FR71" i="1"/>
  <c r="GL71" i="1"/>
  <c r="GO71" i="1"/>
  <c r="GP71" i="1"/>
  <c r="GV71" i="1"/>
  <c r="HC71" i="1"/>
  <c r="I72" i="1"/>
  <c r="GX72" i="1" s="1"/>
  <c r="AC72" i="1"/>
  <c r="AE72" i="1"/>
  <c r="CS72" i="1" s="1"/>
  <c r="AF72" i="1"/>
  <c r="CT72" i="1" s="1"/>
  <c r="AG72" i="1"/>
  <c r="AH72" i="1"/>
  <c r="AI72" i="1"/>
  <c r="CW72" i="1" s="1"/>
  <c r="AJ72" i="1"/>
  <c r="CX72" i="1" s="1"/>
  <c r="CU72" i="1"/>
  <c r="CV72" i="1"/>
  <c r="FR72" i="1"/>
  <c r="GL72" i="1"/>
  <c r="GO72" i="1"/>
  <c r="GP72" i="1"/>
  <c r="GV72" i="1"/>
  <c r="HC72" i="1"/>
  <c r="I73" i="1"/>
  <c r="Q23" i="13" s="1"/>
  <c r="AC73" i="1"/>
  <c r="AD73" i="1"/>
  <c r="CR73" i="1" s="1"/>
  <c r="AE73" i="1"/>
  <c r="CS73" i="1" s="1"/>
  <c r="AF73" i="1"/>
  <c r="AG73" i="1"/>
  <c r="AH73" i="1"/>
  <c r="CV73" i="1" s="1"/>
  <c r="AI73" i="1"/>
  <c r="CW73" i="1" s="1"/>
  <c r="AJ73" i="1"/>
  <c r="CQ73" i="1"/>
  <c r="CT73" i="1"/>
  <c r="CU73" i="1"/>
  <c r="CX73" i="1"/>
  <c r="FR73" i="1"/>
  <c r="GL73" i="1"/>
  <c r="GO73" i="1"/>
  <c r="GP73" i="1"/>
  <c r="GV73" i="1"/>
  <c r="HC73" i="1" s="1"/>
  <c r="I74" i="1"/>
  <c r="AC74" i="1"/>
  <c r="AE74" i="1"/>
  <c r="AD74" i="1" s="1"/>
  <c r="CR74" i="1" s="1"/>
  <c r="AF74" i="1"/>
  <c r="AG74" i="1"/>
  <c r="CU74" i="1" s="1"/>
  <c r="AH74" i="1"/>
  <c r="AI74" i="1"/>
  <c r="AJ74" i="1"/>
  <c r="CS74" i="1"/>
  <c r="CT74" i="1"/>
  <c r="CV74" i="1"/>
  <c r="CW74" i="1"/>
  <c r="CX74" i="1"/>
  <c r="W74" i="1" s="1"/>
  <c r="FR74" i="1"/>
  <c r="GL74" i="1"/>
  <c r="GO74" i="1"/>
  <c r="GP74" i="1"/>
  <c r="GV74" i="1"/>
  <c r="HC74" i="1"/>
  <c r="I75" i="1"/>
  <c r="P35" i="13" s="1"/>
  <c r="O35" i="13" s="1"/>
  <c r="E35" i="13" s="1"/>
  <c r="G35" i="13" s="1"/>
  <c r="AC75" i="1"/>
  <c r="AE75" i="1"/>
  <c r="AD75" i="1" s="1"/>
  <c r="AF75" i="1"/>
  <c r="CT75" i="1" s="1"/>
  <c r="AG75" i="1"/>
  <c r="AH75" i="1"/>
  <c r="AI75" i="1"/>
  <c r="AJ75" i="1"/>
  <c r="CX75" i="1" s="1"/>
  <c r="CQ75" i="1"/>
  <c r="CS75" i="1"/>
  <c r="CU75" i="1"/>
  <c r="CV75" i="1"/>
  <c r="CW75" i="1"/>
  <c r="FR75" i="1"/>
  <c r="GL75" i="1"/>
  <c r="GO75" i="1"/>
  <c r="GP75" i="1"/>
  <c r="GV75" i="1"/>
  <c r="HC75" i="1"/>
  <c r="I76" i="1"/>
  <c r="AC76" i="1"/>
  <c r="AE76" i="1"/>
  <c r="AD76" i="1" s="1"/>
  <c r="AF76" i="1"/>
  <c r="CT76" i="1" s="1"/>
  <c r="AG76" i="1"/>
  <c r="AH76" i="1"/>
  <c r="AI76" i="1"/>
  <c r="AJ76" i="1"/>
  <c r="CX76" i="1" s="1"/>
  <c r="CS76" i="1"/>
  <c r="CU76" i="1"/>
  <c r="CV76" i="1"/>
  <c r="CW76" i="1"/>
  <c r="FR76" i="1"/>
  <c r="GL76" i="1"/>
  <c r="GO76" i="1"/>
  <c r="GP76" i="1"/>
  <c r="GV76" i="1"/>
  <c r="HC76" i="1"/>
  <c r="I77" i="1"/>
  <c r="P38" i="13" s="1"/>
  <c r="O38" i="13" s="1"/>
  <c r="E38" i="13" s="1"/>
  <c r="G38" i="13" s="1"/>
  <c r="AC77" i="1"/>
  <c r="AE77" i="1"/>
  <c r="AD77" i="1" s="1"/>
  <c r="AF77" i="1"/>
  <c r="AG77" i="1"/>
  <c r="AH77" i="1"/>
  <c r="AI77" i="1"/>
  <c r="AJ77" i="1"/>
  <c r="CQ77" i="1"/>
  <c r="CS77" i="1"/>
  <c r="CT77" i="1"/>
  <c r="CU77" i="1"/>
  <c r="CV77" i="1"/>
  <c r="CW77" i="1"/>
  <c r="CX77" i="1"/>
  <c r="FR77" i="1"/>
  <c r="GL77" i="1"/>
  <c r="GO77" i="1"/>
  <c r="GP77" i="1"/>
  <c r="GV77" i="1"/>
  <c r="HC77" i="1"/>
  <c r="I78" i="1"/>
  <c r="AC78" i="1"/>
  <c r="AE78" i="1"/>
  <c r="AD78" i="1" s="1"/>
  <c r="CR78" i="1" s="1"/>
  <c r="AF78" i="1"/>
  <c r="AG78" i="1"/>
  <c r="AH78" i="1"/>
  <c r="AI78" i="1"/>
  <c r="AJ78" i="1"/>
  <c r="CS78" i="1"/>
  <c r="CT78" i="1"/>
  <c r="CU78" i="1"/>
  <c r="CV78" i="1"/>
  <c r="CW78" i="1"/>
  <c r="CX78" i="1"/>
  <c r="FR78" i="1"/>
  <c r="GL78" i="1"/>
  <c r="GO78" i="1"/>
  <c r="GP78" i="1"/>
  <c r="GV78" i="1"/>
  <c r="HC78" i="1"/>
  <c r="I79" i="1"/>
  <c r="P21" i="13" s="1"/>
  <c r="O21" i="13" s="1"/>
  <c r="E21" i="13" s="1"/>
  <c r="G21" i="13" s="1"/>
  <c r="AC79" i="1"/>
  <c r="AE79" i="1"/>
  <c r="AD79" i="1" s="1"/>
  <c r="CR79" i="1" s="1"/>
  <c r="AF79" i="1"/>
  <c r="AG79" i="1"/>
  <c r="AH79" i="1"/>
  <c r="AI79" i="1"/>
  <c r="AJ79" i="1"/>
  <c r="CQ79" i="1"/>
  <c r="CS79" i="1"/>
  <c r="CT79" i="1"/>
  <c r="CU79" i="1"/>
  <c r="CV79" i="1"/>
  <c r="CW79" i="1"/>
  <c r="CX79" i="1"/>
  <c r="FR79" i="1"/>
  <c r="GL79" i="1"/>
  <c r="GO79" i="1"/>
  <c r="GP79" i="1"/>
  <c r="GV79" i="1"/>
  <c r="HC79" i="1"/>
  <c r="C80" i="1"/>
  <c r="D80" i="1"/>
  <c r="AC80" i="1"/>
  <c r="AE80" i="1"/>
  <c r="CS80" i="1" s="1"/>
  <c r="R80" i="1" s="1"/>
  <c r="AF80" i="1"/>
  <c r="AG80" i="1"/>
  <c r="CU80" i="1" s="1"/>
  <c r="T80" i="1" s="1"/>
  <c r="AH80" i="1"/>
  <c r="AI80" i="1"/>
  <c r="CW80" i="1" s="1"/>
  <c r="V80" i="1" s="1"/>
  <c r="AJ80" i="1"/>
  <c r="CT80" i="1"/>
  <c r="S80" i="1" s="1"/>
  <c r="CV80" i="1"/>
  <c r="U80" i="1" s="1"/>
  <c r="CX80" i="1"/>
  <c r="W80" i="1" s="1"/>
  <c r="FR80" i="1"/>
  <c r="GL80" i="1"/>
  <c r="GO80" i="1"/>
  <c r="GP80" i="1"/>
  <c r="GV80" i="1"/>
  <c r="GX80" i="1"/>
  <c r="HC80" i="1"/>
  <c r="C81" i="1"/>
  <c r="D81" i="1"/>
  <c r="AC81" i="1"/>
  <c r="CQ81" i="1" s="1"/>
  <c r="P81" i="1" s="1"/>
  <c r="AE81" i="1"/>
  <c r="AF81" i="1"/>
  <c r="AG81" i="1"/>
  <c r="CU81" i="1" s="1"/>
  <c r="T81" i="1" s="1"/>
  <c r="AH81" i="1"/>
  <c r="AI81" i="1"/>
  <c r="CW81" i="1" s="1"/>
  <c r="V81" i="1" s="1"/>
  <c r="AJ81" i="1"/>
  <c r="CX81" i="1"/>
  <c r="W81" i="1" s="1"/>
  <c r="FR81" i="1"/>
  <c r="GL81" i="1"/>
  <c r="GO81" i="1"/>
  <c r="GP81" i="1"/>
  <c r="GV81" i="1"/>
  <c r="GX81" i="1"/>
  <c r="HC81" i="1"/>
  <c r="I82" i="1"/>
  <c r="AC82" i="1"/>
  <c r="AD82" i="1"/>
  <c r="CR82" i="1" s="1"/>
  <c r="AE82" i="1"/>
  <c r="AF82" i="1"/>
  <c r="AG82" i="1"/>
  <c r="AH82" i="1"/>
  <c r="CV82" i="1" s="1"/>
  <c r="AI82" i="1"/>
  <c r="AJ82" i="1"/>
  <c r="CX82" i="1" s="1"/>
  <c r="CQ82" i="1"/>
  <c r="CS82" i="1"/>
  <c r="CU82" i="1"/>
  <c r="CW82" i="1"/>
  <c r="FR82" i="1"/>
  <c r="GL82" i="1"/>
  <c r="GO82" i="1"/>
  <c r="GP82" i="1"/>
  <c r="GV82" i="1"/>
  <c r="HC82" i="1"/>
  <c r="I83" i="1"/>
  <c r="P39" i="13" s="1"/>
  <c r="O39" i="13" s="1"/>
  <c r="E39" i="13" s="1"/>
  <c r="G39" i="13" s="1"/>
  <c r="AC83" i="1"/>
  <c r="AE83" i="1"/>
  <c r="CS83" i="1" s="1"/>
  <c r="AF83" i="1"/>
  <c r="AG83" i="1"/>
  <c r="CU83" i="1" s="1"/>
  <c r="AH83" i="1"/>
  <c r="AI83" i="1"/>
  <c r="CW83" i="1" s="1"/>
  <c r="AJ83" i="1"/>
  <c r="CT83" i="1"/>
  <c r="CV83" i="1"/>
  <c r="CX83" i="1"/>
  <c r="FR83" i="1"/>
  <c r="GL83" i="1"/>
  <c r="GO83" i="1"/>
  <c r="GP83" i="1"/>
  <c r="GV83" i="1"/>
  <c r="HC83" i="1"/>
  <c r="I84" i="1"/>
  <c r="AC84" i="1"/>
  <c r="AD84" i="1"/>
  <c r="CR84" i="1" s="1"/>
  <c r="AE84" i="1"/>
  <c r="AF84" i="1"/>
  <c r="CT84" i="1" s="1"/>
  <c r="AG84" i="1"/>
  <c r="AH84" i="1"/>
  <c r="CV84" i="1" s="1"/>
  <c r="AI84" i="1"/>
  <c r="AJ84" i="1"/>
  <c r="CX84" i="1" s="1"/>
  <c r="CQ84" i="1"/>
  <c r="CS84" i="1"/>
  <c r="CU84" i="1"/>
  <c r="CW84" i="1"/>
  <c r="FR84" i="1"/>
  <c r="GL84" i="1"/>
  <c r="GO84" i="1"/>
  <c r="GP84" i="1"/>
  <c r="GV84" i="1"/>
  <c r="HC84" i="1" s="1"/>
  <c r="I85" i="1"/>
  <c r="P42" i="13" s="1"/>
  <c r="O42" i="13" s="1"/>
  <c r="E42" i="13" s="1"/>
  <c r="G42" i="13" s="1"/>
  <c r="AC85" i="1"/>
  <c r="CQ85" i="1" s="1"/>
  <c r="AE85" i="1"/>
  <c r="AD85" i="1" s="1"/>
  <c r="CR85" i="1" s="1"/>
  <c r="AF85" i="1"/>
  <c r="AG85" i="1"/>
  <c r="CU85" i="1" s="1"/>
  <c r="AH85" i="1"/>
  <c r="AI85" i="1"/>
  <c r="AJ85" i="1"/>
  <c r="CS85" i="1"/>
  <c r="CT85" i="1"/>
  <c r="CV85" i="1"/>
  <c r="CW85" i="1"/>
  <c r="CX85" i="1"/>
  <c r="FR85" i="1"/>
  <c r="GL85" i="1"/>
  <c r="GO85" i="1"/>
  <c r="GP85" i="1"/>
  <c r="GV85" i="1"/>
  <c r="HC85" i="1"/>
  <c r="I86" i="1"/>
  <c r="AC86" i="1"/>
  <c r="AE86" i="1"/>
  <c r="AD86" i="1" s="1"/>
  <c r="AF86" i="1"/>
  <c r="CT86" i="1" s="1"/>
  <c r="AG86" i="1"/>
  <c r="AH86" i="1"/>
  <c r="AI86" i="1"/>
  <c r="AJ86" i="1"/>
  <c r="CX86" i="1" s="1"/>
  <c r="CS86" i="1"/>
  <c r="CU86" i="1"/>
  <c r="CV86" i="1"/>
  <c r="CW86" i="1"/>
  <c r="FR86" i="1"/>
  <c r="GL86" i="1"/>
  <c r="GO86" i="1"/>
  <c r="GP86" i="1"/>
  <c r="GV86" i="1"/>
  <c r="HC86" i="1"/>
  <c r="I87" i="1"/>
  <c r="P41" i="13" s="1"/>
  <c r="O41" i="13" s="1"/>
  <c r="E41" i="13" s="1"/>
  <c r="G41" i="13" s="1"/>
  <c r="AC87" i="1"/>
  <c r="AE87" i="1"/>
  <c r="AD87" i="1" s="1"/>
  <c r="CR87" i="1" s="1"/>
  <c r="AF87" i="1"/>
  <c r="AG87" i="1"/>
  <c r="AH87" i="1"/>
  <c r="AI87" i="1"/>
  <c r="AJ87" i="1"/>
  <c r="CQ87" i="1"/>
  <c r="CS87" i="1"/>
  <c r="CT87" i="1"/>
  <c r="CU87" i="1"/>
  <c r="CV87" i="1"/>
  <c r="CW87" i="1"/>
  <c r="CX87" i="1"/>
  <c r="FR87" i="1"/>
  <c r="GL87" i="1"/>
  <c r="GO87" i="1"/>
  <c r="GP87" i="1"/>
  <c r="GV87" i="1"/>
  <c r="HC87" i="1"/>
  <c r="B89" i="1"/>
  <c r="B26" i="1" s="1"/>
  <c r="C89" i="1"/>
  <c r="C26" i="1" s="1"/>
  <c r="D89" i="1"/>
  <c r="D26" i="1" s="1"/>
  <c r="F89" i="1"/>
  <c r="F26" i="1" s="1"/>
  <c r="G89" i="1"/>
  <c r="G26" i="1" s="1"/>
  <c r="BX89" i="1"/>
  <c r="BX26" i="1" s="1"/>
  <c r="CK89" i="1"/>
  <c r="CK26" i="1" s="1"/>
  <c r="CL89" i="1"/>
  <c r="CL26" i="1" s="1"/>
  <c r="CM89" i="1"/>
  <c r="CM26" i="1" s="1"/>
  <c r="FP89" i="1"/>
  <c r="FP26" i="1" s="1"/>
  <c r="GC89" i="1"/>
  <c r="GD89" i="1"/>
  <c r="GE89" i="1"/>
  <c r="GE26" i="1" s="1"/>
  <c r="D119" i="1"/>
  <c r="E121" i="1"/>
  <c r="Z121" i="1"/>
  <c r="AA121" i="1"/>
  <c r="AM121" i="1"/>
  <c r="AN121" i="1"/>
  <c r="BE121" i="1"/>
  <c r="BF121" i="1"/>
  <c r="BG121" i="1"/>
  <c r="BH121" i="1"/>
  <c r="BI121" i="1"/>
  <c r="BJ121" i="1"/>
  <c r="BK121" i="1"/>
  <c r="BL121" i="1"/>
  <c r="BM121" i="1"/>
  <c r="BN121" i="1"/>
  <c r="BO121" i="1"/>
  <c r="BP121" i="1"/>
  <c r="BQ121" i="1"/>
  <c r="BR121" i="1"/>
  <c r="BS121" i="1"/>
  <c r="BT121" i="1"/>
  <c r="BU121" i="1"/>
  <c r="BV121" i="1"/>
  <c r="BW121" i="1"/>
  <c r="CN121" i="1"/>
  <c r="CO121" i="1"/>
  <c r="CP121" i="1"/>
  <c r="CQ121" i="1"/>
  <c r="CR121" i="1"/>
  <c r="CS121" i="1"/>
  <c r="CT121" i="1"/>
  <c r="CU121" i="1"/>
  <c r="CV121" i="1"/>
  <c r="CW121" i="1"/>
  <c r="CX121" i="1"/>
  <c r="CY121" i="1"/>
  <c r="CZ121" i="1"/>
  <c r="DA121" i="1"/>
  <c r="DB121" i="1"/>
  <c r="DC121" i="1"/>
  <c r="DD121" i="1"/>
  <c r="DE121" i="1"/>
  <c r="DF121" i="1"/>
  <c r="DR121" i="1"/>
  <c r="DS121" i="1"/>
  <c r="EE121" i="1"/>
  <c r="EF121" i="1"/>
  <c r="EW121" i="1"/>
  <c r="EX121" i="1"/>
  <c r="EY121" i="1"/>
  <c r="EZ121" i="1"/>
  <c r="FA121" i="1"/>
  <c r="FB121" i="1"/>
  <c r="FC121" i="1"/>
  <c r="FD121" i="1"/>
  <c r="FE121" i="1"/>
  <c r="FF121" i="1"/>
  <c r="FG121" i="1"/>
  <c r="FH121" i="1"/>
  <c r="FI121" i="1"/>
  <c r="FJ121" i="1"/>
  <c r="FK121" i="1"/>
  <c r="FL121" i="1"/>
  <c r="FM121" i="1"/>
  <c r="FN121" i="1"/>
  <c r="FO121" i="1"/>
  <c r="GF121" i="1"/>
  <c r="GG121" i="1"/>
  <c r="GH121" i="1"/>
  <c r="GI121" i="1"/>
  <c r="GJ121" i="1"/>
  <c r="GK121" i="1"/>
  <c r="GL121" i="1"/>
  <c r="GM121" i="1"/>
  <c r="GN121" i="1"/>
  <c r="GO121" i="1"/>
  <c r="GP121" i="1"/>
  <c r="GQ121" i="1"/>
  <c r="GR121" i="1"/>
  <c r="GS121" i="1"/>
  <c r="GT121" i="1"/>
  <c r="GU121" i="1"/>
  <c r="GV121" i="1"/>
  <c r="GW121" i="1"/>
  <c r="GX121" i="1"/>
  <c r="C123" i="1"/>
  <c r="D123" i="1"/>
  <c r="AC123" i="1"/>
  <c r="CQ123" i="1" s="1"/>
  <c r="P123" i="1" s="1"/>
  <c r="AE123" i="1"/>
  <c r="AD123" i="1" s="1"/>
  <c r="AF123" i="1"/>
  <c r="CT123" i="1" s="1"/>
  <c r="S123" i="1" s="1"/>
  <c r="AG123" i="1"/>
  <c r="AH123" i="1"/>
  <c r="AI123" i="1"/>
  <c r="AJ123" i="1"/>
  <c r="CX123" i="1" s="1"/>
  <c r="W123" i="1" s="1"/>
  <c r="CS123" i="1"/>
  <c r="R123" i="1" s="1"/>
  <c r="CU123" i="1"/>
  <c r="T123" i="1" s="1"/>
  <c r="CV123" i="1"/>
  <c r="U123" i="1" s="1"/>
  <c r="CW123" i="1"/>
  <c r="V123" i="1" s="1"/>
  <c r="FR123" i="1"/>
  <c r="GL123" i="1"/>
  <c r="GO123" i="1"/>
  <c r="GP123" i="1"/>
  <c r="GV123" i="1"/>
  <c r="HC123" i="1"/>
  <c r="GX123" i="1" s="1"/>
  <c r="C124" i="1"/>
  <c r="D124" i="1"/>
  <c r="AC124" i="1"/>
  <c r="CQ124" i="1" s="1"/>
  <c r="P124" i="1" s="1"/>
  <c r="AD124" i="1"/>
  <c r="AE124" i="1"/>
  <c r="AF124" i="1"/>
  <c r="AG124" i="1"/>
  <c r="AH124" i="1"/>
  <c r="AI124" i="1"/>
  <c r="AJ124" i="1"/>
  <c r="CS124" i="1"/>
  <c r="R124" i="1" s="1"/>
  <c r="CU124" i="1"/>
  <c r="T124" i="1" s="1"/>
  <c r="CW124" i="1"/>
  <c r="V124" i="1" s="1"/>
  <c r="CX124" i="1"/>
  <c r="W124" i="1" s="1"/>
  <c r="FR124" i="1"/>
  <c r="GL124" i="1"/>
  <c r="GO124" i="1"/>
  <c r="GP124" i="1"/>
  <c r="GV124" i="1"/>
  <c r="HC124" i="1" s="1"/>
  <c r="GX124" i="1" s="1"/>
  <c r="I125" i="1"/>
  <c r="AC125" i="1"/>
  <c r="AE125" i="1"/>
  <c r="AD125" i="1" s="1"/>
  <c r="CR125" i="1" s="1"/>
  <c r="AF125" i="1"/>
  <c r="AG125" i="1"/>
  <c r="CU125" i="1" s="1"/>
  <c r="AH125" i="1"/>
  <c r="AI125" i="1"/>
  <c r="AJ125" i="1"/>
  <c r="CS125" i="1"/>
  <c r="CT125" i="1"/>
  <c r="CV125" i="1"/>
  <c r="CW125" i="1"/>
  <c r="CX125" i="1"/>
  <c r="FR125" i="1"/>
  <c r="GL125" i="1"/>
  <c r="GO125" i="1"/>
  <c r="GP125" i="1"/>
  <c r="GV125" i="1"/>
  <c r="HC125" i="1"/>
  <c r="I126" i="1"/>
  <c r="AC126" i="1"/>
  <c r="AE126" i="1"/>
  <c r="AD126" i="1" s="1"/>
  <c r="AF126" i="1"/>
  <c r="CT126" i="1" s="1"/>
  <c r="AG126" i="1"/>
  <c r="AH126" i="1"/>
  <c r="AI126" i="1"/>
  <c r="AJ126" i="1"/>
  <c r="CX126" i="1" s="1"/>
  <c r="CQ126" i="1"/>
  <c r="CS126" i="1"/>
  <c r="CU126" i="1"/>
  <c r="CV126" i="1"/>
  <c r="CW126" i="1"/>
  <c r="FR126" i="1"/>
  <c r="GL126" i="1"/>
  <c r="GO126" i="1"/>
  <c r="GP126" i="1"/>
  <c r="GV126" i="1"/>
  <c r="HC126" i="1"/>
  <c r="I127" i="1"/>
  <c r="AC127" i="1"/>
  <c r="AE127" i="1"/>
  <c r="AD127" i="1" s="1"/>
  <c r="AF127" i="1"/>
  <c r="AG127" i="1"/>
  <c r="AH127" i="1"/>
  <c r="AI127" i="1"/>
  <c r="CW127" i="1" s="1"/>
  <c r="AJ127" i="1"/>
  <c r="CT127" i="1"/>
  <c r="CU127" i="1"/>
  <c r="CV127" i="1"/>
  <c r="CX127" i="1"/>
  <c r="FR127" i="1"/>
  <c r="GL127" i="1"/>
  <c r="GO127" i="1"/>
  <c r="GP127" i="1"/>
  <c r="GV127" i="1"/>
  <c r="HC127" i="1" s="1"/>
  <c r="I128" i="1"/>
  <c r="AC128" i="1"/>
  <c r="AB128" i="1" s="1"/>
  <c r="AD128" i="1"/>
  <c r="CR128" i="1" s="1"/>
  <c r="AE128" i="1"/>
  <c r="AF128" i="1"/>
  <c r="AG128" i="1"/>
  <c r="AH128" i="1"/>
  <c r="CV128" i="1" s="1"/>
  <c r="AI128" i="1"/>
  <c r="AJ128" i="1"/>
  <c r="CQ128" i="1"/>
  <c r="CS128" i="1"/>
  <c r="CT128" i="1"/>
  <c r="CU128" i="1"/>
  <c r="CW128" i="1"/>
  <c r="CX128" i="1"/>
  <c r="FR128" i="1"/>
  <c r="GL128" i="1"/>
  <c r="GO128" i="1"/>
  <c r="GP128" i="1"/>
  <c r="GV128" i="1"/>
  <c r="HC128" i="1" s="1"/>
  <c r="I129" i="1"/>
  <c r="AC129" i="1"/>
  <c r="AE129" i="1"/>
  <c r="AD129" i="1" s="1"/>
  <c r="CR129" i="1" s="1"/>
  <c r="AF129" i="1"/>
  <c r="AG129" i="1"/>
  <c r="CU129" i="1" s="1"/>
  <c r="AH129" i="1"/>
  <c r="AI129" i="1"/>
  <c r="AJ129" i="1"/>
  <c r="CS129" i="1"/>
  <c r="CT129" i="1"/>
  <c r="CV129" i="1"/>
  <c r="CW129" i="1"/>
  <c r="CX129" i="1"/>
  <c r="FR129" i="1"/>
  <c r="GL129" i="1"/>
  <c r="GO129" i="1"/>
  <c r="GP129" i="1"/>
  <c r="GV129" i="1"/>
  <c r="HC129" i="1"/>
  <c r="I130" i="1"/>
  <c r="AC130" i="1"/>
  <c r="AE130" i="1"/>
  <c r="AD130" i="1" s="1"/>
  <c r="AF130" i="1"/>
  <c r="CT130" i="1" s="1"/>
  <c r="AG130" i="1"/>
  <c r="AH130" i="1"/>
  <c r="AI130" i="1"/>
  <c r="AJ130" i="1"/>
  <c r="CX130" i="1" s="1"/>
  <c r="CQ130" i="1"/>
  <c r="CS130" i="1"/>
  <c r="CU130" i="1"/>
  <c r="CV130" i="1"/>
  <c r="CW130" i="1"/>
  <c r="FR130" i="1"/>
  <c r="GL130" i="1"/>
  <c r="GO130" i="1"/>
  <c r="GP130" i="1"/>
  <c r="GV130" i="1"/>
  <c r="HC130" i="1"/>
  <c r="I131" i="1"/>
  <c r="AC131" i="1"/>
  <c r="AE131" i="1"/>
  <c r="AD131" i="1" s="1"/>
  <c r="CR131" i="1" s="1"/>
  <c r="AF131" i="1"/>
  <c r="AG131" i="1"/>
  <c r="AH131" i="1"/>
  <c r="AI131" i="1"/>
  <c r="CW131" i="1" s="1"/>
  <c r="AJ131" i="1"/>
  <c r="CT131" i="1"/>
  <c r="CU131" i="1"/>
  <c r="CV131" i="1"/>
  <c r="CX131" i="1"/>
  <c r="FR131" i="1"/>
  <c r="GL131" i="1"/>
  <c r="GO131" i="1"/>
  <c r="GP131" i="1"/>
  <c r="GV131" i="1"/>
  <c r="HC131" i="1" s="1"/>
  <c r="I132" i="1"/>
  <c r="AC132" i="1"/>
  <c r="AB132" i="1" s="1"/>
  <c r="AD132" i="1"/>
  <c r="CR132" i="1" s="1"/>
  <c r="AE132" i="1"/>
  <c r="AF132" i="1"/>
  <c r="AG132" i="1"/>
  <c r="AH132" i="1"/>
  <c r="CV132" i="1" s="1"/>
  <c r="AI132" i="1"/>
  <c r="AJ132" i="1"/>
  <c r="CQ132" i="1"/>
  <c r="CS132" i="1"/>
  <c r="CT132" i="1"/>
  <c r="CU132" i="1"/>
  <c r="CW132" i="1"/>
  <c r="CX132" i="1"/>
  <c r="FR132" i="1"/>
  <c r="GL132" i="1"/>
  <c r="GO132" i="1"/>
  <c r="GP132" i="1"/>
  <c r="GV132" i="1"/>
  <c r="HC132" i="1" s="1"/>
  <c r="I133" i="1"/>
  <c r="AC133" i="1"/>
  <c r="AE133" i="1"/>
  <c r="AD133" i="1" s="1"/>
  <c r="AF133" i="1"/>
  <c r="AG133" i="1"/>
  <c r="CU133" i="1" s="1"/>
  <c r="AH133" i="1"/>
  <c r="AI133" i="1"/>
  <c r="AJ133" i="1"/>
  <c r="CX133" i="1" s="1"/>
  <c r="CS133" i="1"/>
  <c r="CT133" i="1"/>
  <c r="CV133" i="1"/>
  <c r="CW133" i="1"/>
  <c r="FR133" i="1"/>
  <c r="GL133" i="1"/>
  <c r="GO133" i="1"/>
  <c r="GP133" i="1"/>
  <c r="GV133" i="1"/>
  <c r="HC133" i="1"/>
  <c r="I134" i="1"/>
  <c r="GX134" i="1" s="1"/>
  <c r="AB134" i="1"/>
  <c r="AC134" i="1"/>
  <c r="AE134" i="1"/>
  <c r="AD134" i="1" s="1"/>
  <c r="AF134" i="1"/>
  <c r="CT134" i="1" s="1"/>
  <c r="AG134" i="1"/>
  <c r="AH134" i="1"/>
  <c r="AI134" i="1"/>
  <c r="AJ134" i="1"/>
  <c r="CX134" i="1" s="1"/>
  <c r="CQ134" i="1"/>
  <c r="CR134" i="1"/>
  <c r="CS134" i="1"/>
  <c r="CU134" i="1"/>
  <c r="CV134" i="1"/>
  <c r="CW134" i="1"/>
  <c r="FR134" i="1"/>
  <c r="GL134" i="1"/>
  <c r="GO134" i="1"/>
  <c r="GP134" i="1"/>
  <c r="GV134" i="1"/>
  <c r="HC134" i="1"/>
  <c r="I135" i="1"/>
  <c r="AC135" i="1"/>
  <c r="AE135" i="1"/>
  <c r="CS135" i="1" s="1"/>
  <c r="AF135" i="1"/>
  <c r="AG135" i="1"/>
  <c r="AH135" i="1"/>
  <c r="CV135" i="1" s="1"/>
  <c r="AI135" i="1"/>
  <c r="CW135" i="1" s="1"/>
  <c r="AJ135" i="1"/>
  <c r="CT135" i="1"/>
  <c r="CU135" i="1"/>
  <c r="CX135" i="1"/>
  <c r="FR135" i="1"/>
  <c r="GL135" i="1"/>
  <c r="GO135" i="1"/>
  <c r="GP135" i="1"/>
  <c r="GV135" i="1"/>
  <c r="HC135" i="1" s="1"/>
  <c r="I136" i="1"/>
  <c r="AC136" i="1"/>
  <c r="AB136" i="1" s="1"/>
  <c r="AD136" i="1"/>
  <c r="CR136" i="1" s="1"/>
  <c r="AE136" i="1"/>
  <c r="AF136" i="1"/>
  <c r="AG136" i="1"/>
  <c r="AH136" i="1"/>
  <c r="CV136" i="1" s="1"/>
  <c r="AI136" i="1"/>
  <c r="AJ136" i="1"/>
  <c r="CS136" i="1"/>
  <c r="CT136" i="1"/>
  <c r="CU136" i="1"/>
  <c r="CW136" i="1"/>
  <c r="CX136" i="1"/>
  <c r="FR136" i="1"/>
  <c r="GL136" i="1"/>
  <c r="GO136" i="1"/>
  <c r="GP136" i="1"/>
  <c r="GV136" i="1"/>
  <c r="HC136" i="1" s="1"/>
  <c r="I137" i="1"/>
  <c r="R137" i="1" s="1"/>
  <c r="AC137" i="1"/>
  <c r="AE137" i="1"/>
  <c r="AD137" i="1" s="1"/>
  <c r="CR137" i="1" s="1"/>
  <c r="AF137" i="1"/>
  <c r="CT137" i="1" s="1"/>
  <c r="AG137" i="1"/>
  <c r="CU137" i="1" s="1"/>
  <c r="AH137" i="1"/>
  <c r="AI137" i="1"/>
  <c r="AJ137" i="1"/>
  <c r="CX137" i="1" s="1"/>
  <c r="CS137" i="1"/>
  <c r="CV137" i="1"/>
  <c r="CW137" i="1"/>
  <c r="FR137" i="1"/>
  <c r="GL137" i="1"/>
  <c r="GO137" i="1"/>
  <c r="GP137" i="1"/>
  <c r="GV137" i="1"/>
  <c r="HC137" i="1"/>
  <c r="I138" i="1"/>
  <c r="AC138" i="1"/>
  <c r="AE138" i="1"/>
  <c r="AD138" i="1" s="1"/>
  <c r="AB138" i="1" s="1"/>
  <c r="AF138" i="1"/>
  <c r="CT138" i="1" s="1"/>
  <c r="AG138" i="1"/>
  <c r="AH138" i="1"/>
  <c r="AI138" i="1"/>
  <c r="AJ138" i="1"/>
  <c r="CX138" i="1" s="1"/>
  <c r="CQ138" i="1"/>
  <c r="CR138" i="1"/>
  <c r="CS138" i="1"/>
  <c r="CU138" i="1"/>
  <c r="CV138" i="1"/>
  <c r="CW138" i="1"/>
  <c r="FR138" i="1"/>
  <c r="GL138" i="1"/>
  <c r="GO138" i="1"/>
  <c r="GP138" i="1"/>
  <c r="GV138" i="1"/>
  <c r="HC138" i="1" s="1"/>
  <c r="I139" i="1"/>
  <c r="AC139" i="1"/>
  <c r="AD139" i="1"/>
  <c r="CR139" i="1" s="1"/>
  <c r="AE139" i="1"/>
  <c r="AF139" i="1"/>
  <c r="AG139" i="1"/>
  <c r="CU139" i="1" s="1"/>
  <c r="AH139" i="1"/>
  <c r="CV139" i="1" s="1"/>
  <c r="AI139" i="1"/>
  <c r="AJ139" i="1"/>
  <c r="CS139" i="1"/>
  <c r="CT139" i="1"/>
  <c r="CW139" i="1"/>
  <c r="CX139" i="1"/>
  <c r="FR139" i="1"/>
  <c r="GL139" i="1"/>
  <c r="GO139" i="1"/>
  <c r="GP139" i="1"/>
  <c r="GV139" i="1"/>
  <c r="HC139" i="1" s="1"/>
  <c r="I140" i="1"/>
  <c r="AC140" i="1"/>
  <c r="CQ140" i="1" s="1"/>
  <c r="AE140" i="1"/>
  <c r="AD140" i="1" s="1"/>
  <c r="AF140" i="1"/>
  <c r="CT140" i="1" s="1"/>
  <c r="AG140" i="1"/>
  <c r="CU140" i="1" s="1"/>
  <c r="AH140" i="1"/>
  <c r="AI140" i="1"/>
  <c r="AJ140" i="1"/>
  <c r="CX140" i="1" s="1"/>
  <c r="CS140" i="1"/>
  <c r="CV140" i="1"/>
  <c r="CW140" i="1"/>
  <c r="FR140" i="1"/>
  <c r="GL140" i="1"/>
  <c r="GO140" i="1"/>
  <c r="GP140" i="1"/>
  <c r="GV140" i="1"/>
  <c r="HC140" i="1"/>
  <c r="I141" i="1"/>
  <c r="GX141" i="1" s="1"/>
  <c r="AC141" i="1"/>
  <c r="AE141" i="1"/>
  <c r="AD141" i="1" s="1"/>
  <c r="AF141" i="1"/>
  <c r="CT141" i="1" s="1"/>
  <c r="AG141" i="1"/>
  <c r="AH141" i="1"/>
  <c r="AI141" i="1"/>
  <c r="CW141" i="1" s="1"/>
  <c r="AJ141" i="1"/>
  <c r="CX141" i="1" s="1"/>
  <c r="CU141" i="1"/>
  <c r="CV141" i="1"/>
  <c r="FR141" i="1"/>
  <c r="GL141" i="1"/>
  <c r="GO141" i="1"/>
  <c r="GP141" i="1"/>
  <c r="GV141" i="1"/>
  <c r="HC141" i="1"/>
  <c r="I142" i="1"/>
  <c r="AC142" i="1"/>
  <c r="AB142" i="1" s="1"/>
  <c r="AD142" i="1"/>
  <c r="CR142" i="1" s="1"/>
  <c r="AE142" i="1"/>
  <c r="CS142" i="1" s="1"/>
  <c r="AF142" i="1"/>
  <c r="AG142" i="1"/>
  <c r="AH142" i="1"/>
  <c r="CV142" i="1" s="1"/>
  <c r="AI142" i="1"/>
  <c r="CW142" i="1" s="1"/>
  <c r="AJ142" i="1"/>
  <c r="CQ142" i="1"/>
  <c r="CT142" i="1"/>
  <c r="CU142" i="1"/>
  <c r="CX142" i="1"/>
  <c r="FR142" i="1"/>
  <c r="GL142" i="1"/>
  <c r="GO142" i="1"/>
  <c r="GP142" i="1"/>
  <c r="GV142" i="1"/>
  <c r="HC142" i="1" s="1"/>
  <c r="I143" i="1"/>
  <c r="AC143" i="1"/>
  <c r="AD143" i="1"/>
  <c r="CR143" i="1" s="1"/>
  <c r="AE143" i="1"/>
  <c r="AF143" i="1"/>
  <c r="AG143" i="1"/>
  <c r="CU143" i="1" s="1"/>
  <c r="AH143" i="1"/>
  <c r="CV143" i="1" s="1"/>
  <c r="AI143" i="1"/>
  <c r="AJ143" i="1"/>
  <c r="CS143" i="1"/>
  <c r="CT143" i="1"/>
  <c r="CW143" i="1"/>
  <c r="CX143" i="1"/>
  <c r="FR143" i="1"/>
  <c r="GL143" i="1"/>
  <c r="GO143" i="1"/>
  <c r="GP143" i="1"/>
  <c r="GV143" i="1"/>
  <c r="HC143" i="1" s="1"/>
  <c r="I144" i="1"/>
  <c r="AC144" i="1"/>
  <c r="CQ144" i="1" s="1"/>
  <c r="AE144" i="1"/>
  <c r="AD144" i="1" s="1"/>
  <c r="AF144" i="1"/>
  <c r="CT144" i="1" s="1"/>
  <c r="AG144" i="1"/>
  <c r="CU144" i="1" s="1"/>
  <c r="AH144" i="1"/>
  <c r="AI144" i="1"/>
  <c r="AJ144" i="1"/>
  <c r="CX144" i="1" s="1"/>
  <c r="CS144" i="1"/>
  <c r="CV144" i="1"/>
  <c r="CW144" i="1"/>
  <c r="FR144" i="1"/>
  <c r="GL144" i="1"/>
  <c r="GO144" i="1"/>
  <c r="GP144" i="1"/>
  <c r="GV144" i="1"/>
  <c r="HC144" i="1"/>
  <c r="I145" i="1"/>
  <c r="GX145" i="1" s="1"/>
  <c r="AC145" i="1"/>
  <c r="AE145" i="1"/>
  <c r="AD145" i="1" s="1"/>
  <c r="AF145" i="1"/>
  <c r="CT145" i="1" s="1"/>
  <c r="AG145" i="1"/>
  <c r="AH145" i="1"/>
  <c r="AI145" i="1"/>
  <c r="CW145" i="1" s="1"/>
  <c r="AJ145" i="1"/>
  <c r="CX145" i="1" s="1"/>
  <c r="CU145" i="1"/>
  <c r="CV145" i="1"/>
  <c r="FR145" i="1"/>
  <c r="GL145" i="1"/>
  <c r="GO145" i="1"/>
  <c r="GP145" i="1"/>
  <c r="GV145" i="1"/>
  <c r="HC145" i="1"/>
  <c r="I146" i="1"/>
  <c r="AC146" i="1"/>
  <c r="AD146" i="1"/>
  <c r="CR146" i="1" s="1"/>
  <c r="AE146" i="1"/>
  <c r="CS146" i="1" s="1"/>
  <c r="AF146" i="1"/>
  <c r="AG146" i="1"/>
  <c r="AH146" i="1"/>
  <c r="CV146" i="1" s="1"/>
  <c r="AI146" i="1"/>
  <c r="CW146" i="1" s="1"/>
  <c r="AJ146" i="1"/>
  <c r="CQ146" i="1"/>
  <c r="CT146" i="1"/>
  <c r="CU146" i="1"/>
  <c r="CX146" i="1"/>
  <c r="FR146" i="1"/>
  <c r="GL146" i="1"/>
  <c r="GO146" i="1"/>
  <c r="GP146" i="1"/>
  <c r="GV146" i="1"/>
  <c r="HC146" i="1" s="1"/>
  <c r="I147" i="1"/>
  <c r="AC147" i="1"/>
  <c r="AD147" i="1"/>
  <c r="CR147" i="1" s="1"/>
  <c r="AE147" i="1"/>
  <c r="AF147" i="1"/>
  <c r="AG147" i="1"/>
  <c r="AH147" i="1"/>
  <c r="CV147" i="1" s="1"/>
  <c r="AI147" i="1"/>
  <c r="AJ147" i="1"/>
  <c r="CQ147" i="1"/>
  <c r="CS147" i="1"/>
  <c r="CT147" i="1"/>
  <c r="CU147" i="1"/>
  <c r="CW147" i="1"/>
  <c r="CX147" i="1"/>
  <c r="FR147" i="1"/>
  <c r="GL147" i="1"/>
  <c r="GO147" i="1"/>
  <c r="GP147" i="1"/>
  <c r="GV147" i="1"/>
  <c r="HC147" i="1" s="1"/>
  <c r="I148" i="1"/>
  <c r="AC148" i="1"/>
  <c r="CQ148" i="1" s="1"/>
  <c r="AE148" i="1"/>
  <c r="AD148" i="1" s="1"/>
  <c r="AF148" i="1"/>
  <c r="AG148" i="1"/>
  <c r="CU148" i="1" s="1"/>
  <c r="AH148" i="1"/>
  <c r="AI148" i="1"/>
  <c r="AJ148" i="1"/>
  <c r="CS148" i="1"/>
  <c r="CT148" i="1"/>
  <c r="CV148" i="1"/>
  <c r="CW148" i="1"/>
  <c r="CX148" i="1"/>
  <c r="FR148" i="1"/>
  <c r="GL148" i="1"/>
  <c r="GO148" i="1"/>
  <c r="GP148" i="1"/>
  <c r="GV148" i="1"/>
  <c r="HC148" i="1"/>
  <c r="I149" i="1"/>
  <c r="AC149" i="1"/>
  <c r="CQ149" i="1" s="1"/>
  <c r="AE149" i="1"/>
  <c r="AD149" i="1" s="1"/>
  <c r="AF149" i="1"/>
  <c r="CT149" i="1" s="1"/>
  <c r="AG149" i="1"/>
  <c r="AH149" i="1"/>
  <c r="AI149" i="1"/>
  <c r="AJ149" i="1"/>
  <c r="CX149" i="1" s="1"/>
  <c r="CS149" i="1"/>
  <c r="CU149" i="1"/>
  <c r="CV149" i="1"/>
  <c r="CW149" i="1"/>
  <c r="FR149" i="1"/>
  <c r="GL149" i="1"/>
  <c r="GO149" i="1"/>
  <c r="GP149" i="1"/>
  <c r="GV149" i="1"/>
  <c r="HC149" i="1"/>
  <c r="I150" i="1"/>
  <c r="AC150" i="1"/>
  <c r="AE150" i="1"/>
  <c r="AD150" i="1" s="1"/>
  <c r="AF150" i="1"/>
  <c r="AG150" i="1"/>
  <c r="AH150" i="1"/>
  <c r="AI150" i="1"/>
  <c r="CW150" i="1" s="1"/>
  <c r="AJ150" i="1"/>
  <c r="CQ150" i="1"/>
  <c r="CT150" i="1"/>
  <c r="CU150" i="1"/>
  <c r="CV150" i="1"/>
  <c r="CX150" i="1"/>
  <c r="FR150" i="1"/>
  <c r="GL150" i="1"/>
  <c r="GO150" i="1"/>
  <c r="GP150" i="1"/>
  <c r="GV150" i="1"/>
  <c r="HC150" i="1" s="1"/>
  <c r="I151" i="1"/>
  <c r="AC151" i="1"/>
  <c r="AE151" i="1"/>
  <c r="AD151" i="1" s="1"/>
  <c r="CR151" i="1" s="1"/>
  <c r="AF151" i="1"/>
  <c r="AG151" i="1"/>
  <c r="CU151" i="1" s="1"/>
  <c r="AH151" i="1"/>
  <c r="AI151" i="1"/>
  <c r="AJ151" i="1"/>
  <c r="CS151" i="1"/>
  <c r="CT151" i="1"/>
  <c r="CV151" i="1"/>
  <c r="CW151" i="1"/>
  <c r="CX151" i="1"/>
  <c r="FR151" i="1"/>
  <c r="GL151" i="1"/>
  <c r="GO151" i="1"/>
  <c r="GP151" i="1"/>
  <c r="GV151" i="1"/>
  <c r="HC151" i="1"/>
  <c r="I152" i="1"/>
  <c r="AC152" i="1"/>
  <c r="AE152" i="1"/>
  <c r="AD152" i="1" s="1"/>
  <c r="AF152" i="1"/>
  <c r="CT152" i="1" s="1"/>
  <c r="AG152" i="1"/>
  <c r="CU152" i="1" s="1"/>
  <c r="AH152" i="1"/>
  <c r="AI152" i="1"/>
  <c r="AJ152" i="1"/>
  <c r="CX152" i="1" s="1"/>
  <c r="CQ152" i="1"/>
  <c r="CS152" i="1"/>
  <c r="CV152" i="1"/>
  <c r="CW152" i="1"/>
  <c r="FR152" i="1"/>
  <c r="GL152" i="1"/>
  <c r="GO152" i="1"/>
  <c r="GP152" i="1"/>
  <c r="GV152" i="1"/>
  <c r="HC152" i="1"/>
  <c r="B154" i="1"/>
  <c r="B121" i="1" s="1"/>
  <c r="C154" i="1"/>
  <c r="C121" i="1" s="1"/>
  <c r="D154" i="1"/>
  <c r="D121" i="1" s="1"/>
  <c r="F154" i="1"/>
  <c r="F121" i="1" s="1"/>
  <c r="G154" i="1"/>
  <c r="G121" i="1" s="1"/>
  <c r="BX154" i="1"/>
  <c r="BX121" i="1" s="1"/>
  <c r="CK154" i="1"/>
  <c r="CK121" i="1" s="1"/>
  <c r="CL154" i="1"/>
  <c r="CL121" i="1" s="1"/>
  <c r="CM154" i="1"/>
  <c r="CM121" i="1" s="1"/>
  <c r="FP154" i="1"/>
  <c r="FP121" i="1" s="1"/>
  <c r="GC154" i="1"/>
  <c r="GC121" i="1" s="1"/>
  <c r="GD154" i="1"/>
  <c r="GD121" i="1" s="1"/>
  <c r="GE154" i="1"/>
  <c r="GE121" i="1" s="1"/>
  <c r="B184" i="1"/>
  <c r="B22" i="1" s="1"/>
  <c r="C184" i="1"/>
  <c r="C22" i="1" s="1"/>
  <c r="D184" i="1"/>
  <c r="D22" i="1" s="1"/>
  <c r="F184" i="1"/>
  <c r="F22" i="1" s="1"/>
  <c r="G184" i="1"/>
  <c r="G22" i="1" s="1"/>
  <c r="B214" i="1"/>
  <c r="B18" i="1" s="1"/>
  <c r="C214" i="1"/>
  <c r="C18" i="1" s="1"/>
  <c r="D214" i="1"/>
  <c r="D18" i="1" s="1"/>
  <c r="F214" i="1"/>
  <c r="F18" i="1" s="1"/>
  <c r="G214" i="1"/>
  <c r="G18" i="1" s="1"/>
  <c r="U79" i="1" l="1"/>
  <c r="W70" i="1"/>
  <c r="W150" i="1"/>
  <c r="T147" i="1"/>
  <c r="W40" i="1"/>
  <c r="U77" i="1"/>
  <c r="V54" i="1"/>
  <c r="W129" i="1"/>
  <c r="W151" i="1"/>
  <c r="U47" i="1"/>
  <c r="V126" i="1"/>
  <c r="T43" i="1"/>
  <c r="V130" i="1"/>
  <c r="W142" i="1"/>
  <c r="V36" i="1"/>
  <c r="W139" i="1"/>
  <c r="W63" i="1"/>
  <c r="V62" i="1"/>
  <c r="V46" i="1"/>
  <c r="W73" i="1"/>
  <c r="W125" i="1"/>
  <c r="V75" i="1"/>
  <c r="T132" i="1"/>
  <c r="V82" i="1"/>
  <c r="V34" i="1"/>
  <c r="V41" i="1"/>
  <c r="W39" i="1"/>
  <c r="V136" i="1"/>
  <c r="T128" i="1"/>
  <c r="T74" i="1"/>
  <c r="S83" i="1"/>
  <c r="W69" i="1"/>
  <c r="R46" i="1"/>
  <c r="S35" i="1"/>
  <c r="P25" i="13"/>
  <c r="P33" i="13"/>
  <c r="O33" i="13" s="1"/>
  <c r="E33" i="13" s="1"/>
  <c r="G33" i="13" s="1"/>
  <c r="P47" i="13"/>
  <c r="O47" i="13" s="1"/>
  <c r="E47" i="13" s="1"/>
  <c r="G47" i="13" s="1"/>
  <c r="P28" i="13"/>
  <c r="O28" i="13" s="1"/>
  <c r="E28" i="13" s="1"/>
  <c r="G28" i="13" s="1"/>
  <c r="P36" i="13"/>
  <c r="O36" i="13" s="1"/>
  <c r="E36" i="13" s="1"/>
  <c r="G36" i="13" s="1"/>
  <c r="W85" i="1"/>
  <c r="S135" i="1"/>
  <c r="R129" i="1"/>
  <c r="R85" i="1"/>
  <c r="W84" i="1"/>
  <c r="P22" i="13"/>
  <c r="V84" i="1"/>
  <c r="P26" i="13"/>
  <c r="P23" i="13"/>
  <c r="P46" i="13"/>
  <c r="O46" i="13" s="1"/>
  <c r="E46" i="13" s="1"/>
  <c r="G46" i="13" s="1"/>
  <c r="P30" i="13"/>
  <c r="O30" i="13" s="1"/>
  <c r="E30" i="13" s="1"/>
  <c r="G30" i="13" s="1"/>
  <c r="P44" i="13"/>
  <c r="O44" i="13" s="1"/>
  <c r="E44" i="13" s="1"/>
  <c r="G44" i="13" s="1"/>
  <c r="T129" i="1"/>
  <c r="GX83" i="1"/>
  <c r="S69" i="1"/>
  <c r="R50" i="1"/>
  <c r="R44" i="1"/>
  <c r="W30" i="1"/>
  <c r="GX140" i="1"/>
  <c r="T140" i="1"/>
  <c r="GX127" i="1"/>
  <c r="GX87" i="1"/>
  <c r="R74" i="1"/>
  <c r="V65" i="1"/>
  <c r="U49" i="1"/>
  <c r="S137" i="1"/>
  <c r="CZ137" i="1" s="1"/>
  <c r="Y137" i="1" s="1"/>
  <c r="R140" i="1"/>
  <c r="P37" i="1"/>
  <c r="U62" i="8" s="1"/>
  <c r="K62" i="8" s="1"/>
  <c r="W137" i="1"/>
  <c r="P40" i="13"/>
  <c r="O40" i="13" s="1"/>
  <c r="E40" i="13" s="1"/>
  <c r="G40" i="13" s="1"/>
  <c r="P130" i="1"/>
  <c r="DM218" i="8" s="1"/>
  <c r="R86" i="1"/>
  <c r="P45" i="1"/>
  <c r="DM70" i="8" s="1"/>
  <c r="GX71" i="1"/>
  <c r="T71" i="1"/>
  <c r="GX67" i="1"/>
  <c r="S67" i="1"/>
  <c r="T63" i="1"/>
  <c r="S62" i="1"/>
  <c r="GX61" i="1"/>
  <c r="T61" i="1"/>
  <c r="GX59" i="1"/>
  <c r="T59" i="1"/>
  <c r="T152" i="1"/>
  <c r="S34" i="1"/>
  <c r="T85" i="1"/>
  <c r="S84" i="1"/>
  <c r="T83" i="1"/>
  <c r="W36" i="1"/>
  <c r="W34" i="1"/>
  <c r="GX30" i="1"/>
  <c r="S30" i="1"/>
  <c r="GX144" i="1"/>
  <c r="T144" i="1"/>
  <c r="P152" i="1"/>
  <c r="GX131" i="1"/>
  <c r="P126" i="1"/>
  <c r="DM214" i="8" s="1"/>
  <c r="R71" i="1"/>
  <c r="W67" i="1"/>
  <c r="R63" i="1"/>
  <c r="W62" i="1"/>
  <c r="S61" i="1"/>
  <c r="W60" i="1"/>
  <c r="S59" i="1"/>
  <c r="T33" i="1"/>
  <c r="GX31" i="1"/>
  <c r="T31" i="1"/>
  <c r="G54" i="17"/>
  <c r="G55" i="17"/>
  <c r="G56" i="17"/>
  <c r="H31" i="17"/>
  <c r="I31" i="17" s="1"/>
  <c r="R151" i="1"/>
  <c r="R144" i="1"/>
  <c r="R133" i="1"/>
  <c r="R125" i="1"/>
  <c r="GX77" i="1"/>
  <c r="P77" i="1"/>
  <c r="U68" i="1"/>
  <c r="W58" i="1"/>
  <c r="S55" i="1"/>
  <c r="GX47" i="1"/>
  <c r="P47" i="1"/>
  <c r="DM72" i="8" s="1"/>
  <c r="P41" i="1"/>
  <c r="GX37" i="1"/>
  <c r="H28" i="17"/>
  <c r="J28" i="17" s="1"/>
  <c r="H37" i="17"/>
  <c r="I37" i="17" s="1"/>
  <c r="T145" i="1"/>
  <c r="S131" i="1"/>
  <c r="Q131" i="1"/>
  <c r="GX79" i="1"/>
  <c r="P79" i="1"/>
  <c r="P75" i="1"/>
  <c r="U115" i="8" s="1"/>
  <c r="K115" i="8" s="1"/>
  <c r="W54" i="1"/>
  <c r="GX49" i="1"/>
  <c r="P49" i="1"/>
  <c r="S33" i="1"/>
  <c r="W32" i="1"/>
  <c r="S31" i="1"/>
  <c r="G69" i="17"/>
  <c r="G63" i="17"/>
  <c r="G70" i="17"/>
  <c r="G64" i="17"/>
  <c r="G71" i="17"/>
  <c r="G65" i="17"/>
  <c r="G59" i="17"/>
  <c r="G72" i="17"/>
  <c r="G66" i="17"/>
  <c r="G60" i="17"/>
  <c r="G67" i="17"/>
  <c r="G61" i="17"/>
  <c r="G68" i="17"/>
  <c r="G62" i="17"/>
  <c r="G51" i="17"/>
  <c r="G45" i="17"/>
  <c r="G52" i="17"/>
  <c r="G46" i="17"/>
  <c r="G47" i="17"/>
  <c r="G48" i="17"/>
  <c r="G42" i="17"/>
  <c r="G49" i="17"/>
  <c r="G43" i="17"/>
  <c r="G50" i="17"/>
  <c r="G44" i="17"/>
  <c r="H34" i="17"/>
  <c r="I34" i="17" s="1"/>
  <c r="H30" i="17"/>
  <c r="J30" i="17" s="1"/>
  <c r="W38" i="1"/>
  <c r="H40" i="17"/>
  <c r="J40" i="17" s="1"/>
  <c r="H33" i="17"/>
  <c r="J33" i="17" s="1"/>
  <c r="H36" i="17"/>
  <c r="I36" i="17" s="1"/>
  <c r="V131" i="1"/>
  <c r="H32" i="17"/>
  <c r="J32" i="17" s="1"/>
  <c r="H29" i="17"/>
  <c r="J29" i="17" s="1"/>
  <c r="T133" i="1"/>
  <c r="T125" i="1"/>
  <c r="T68" i="1"/>
  <c r="P65" i="1"/>
  <c r="U105" i="8" s="1"/>
  <c r="K105" i="8" s="1"/>
  <c r="S58" i="1"/>
  <c r="GX55" i="1"/>
  <c r="T55" i="1"/>
  <c r="H38" i="17"/>
  <c r="I38" i="17" s="1"/>
  <c r="H35" i="17"/>
  <c r="J35" i="17" s="1"/>
  <c r="E240" i="8"/>
  <c r="P20" i="13"/>
  <c r="O20" i="13" s="1"/>
  <c r="E20" i="13" s="1"/>
  <c r="G20" i="13" s="1"/>
  <c r="E238" i="8"/>
  <c r="P37" i="13"/>
  <c r="O37" i="13" s="1"/>
  <c r="E37" i="13" s="1"/>
  <c r="G37" i="13" s="1"/>
  <c r="E236" i="8"/>
  <c r="P34" i="13"/>
  <c r="O34" i="13" s="1"/>
  <c r="E34" i="13" s="1"/>
  <c r="G34" i="13" s="1"/>
  <c r="E234" i="8"/>
  <c r="P32" i="13"/>
  <c r="O32" i="13" s="1"/>
  <c r="E32" i="13" s="1"/>
  <c r="G32" i="13" s="1"/>
  <c r="E232" i="8"/>
  <c r="R23" i="13"/>
  <c r="E230" i="8"/>
  <c r="P24" i="13"/>
  <c r="O24" i="13" s="1"/>
  <c r="E24" i="13" s="1"/>
  <c r="G24" i="13" s="1"/>
  <c r="E228" i="8"/>
  <c r="P48" i="13"/>
  <c r="O48" i="13" s="1"/>
  <c r="E48" i="13" s="1"/>
  <c r="G48" i="13" s="1"/>
  <c r="P31" i="13"/>
  <c r="O31" i="13" s="1"/>
  <c r="E31" i="13" s="1"/>
  <c r="G31" i="13" s="1"/>
  <c r="E224" i="8"/>
  <c r="P27" i="13"/>
  <c r="O27" i="13" s="1"/>
  <c r="E27" i="13" s="1"/>
  <c r="G27" i="13" s="1"/>
  <c r="E222" i="8"/>
  <c r="R26" i="13"/>
  <c r="E220" i="8"/>
  <c r="R25" i="13"/>
  <c r="R130" i="1"/>
  <c r="E218" i="8"/>
  <c r="P45" i="13"/>
  <c r="O45" i="13" s="1"/>
  <c r="E45" i="13" s="1"/>
  <c r="G45" i="13" s="1"/>
  <c r="E216" i="8"/>
  <c r="P43" i="13"/>
  <c r="O43" i="13" s="1"/>
  <c r="E43" i="13" s="1"/>
  <c r="G43" i="13" s="1"/>
  <c r="E214" i="8"/>
  <c r="R22" i="13"/>
  <c r="T134" i="1"/>
  <c r="S134" i="1"/>
  <c r="W148" i="1"/>
  <c r="W134" i="1"/>
  <c r="V134" i="1"/>
  <c r="Q134" i="1"/>
  <c r="U134" i="1"/>
  <c r="P134" i="1"/>
  <c r="DM222" i="8" s="1"/>
  <c r="W127" i="1"/>
  <c r="DF104" i="3"/>
  <c r="R148" i="1"/>
  <c r="W146" i="1"/>
  <c r="T148" i="1"/>
  <c r="V140" i="1"/>
  <c r="T151" i="1"/>
  <c r="V149" i="1"/>
  <c r="V137" i="1"/>
  <c r="W131" i="1"/>
  <c r="P149" i="1"/>
  <c r="W145" i="1"/>
  <c r="S145" i="1"/>
  <c r="GX137" i="1"/>
  <c r="T137" i="1"/>
  <c r="T131" i="1"/>
  <c r="E135" i="8"/>
  <c r="E113" i="8"/>
  <c r="GX58" i="1"/>
  <c r="R58" i="1"/>
  <c r="U58" i="1"/>
  <c r="E88" i="8"/>
  <c r="E76" i="8"/>
  <c r="E72" i="8"/>
  <c r="E62" i="8"/>
  <c r="E133" i="8"/>
  <c r="E131" i="8"/>
  <c r="E119" i="8"/>
  <c r="E111" i="8"/>
  <c r="W61" i="1"/>
  <c r="E60" i="8"/>
  <c r="E117" i="8"/>
  <c r="E105" i="8"/>
  <c r="E68" i="8"/>
  <c r="E66" i="8"/>
  <c r="E115" i="8"/>
  <c r="E109" i="8"/>
  <c r="E107" i="8"/>
  <c r="E103" i="8"/>
  <c r="E101" i="8"/>
  <c r="E99" i="8"/>
  <c r="E74" i="8"/>
  <c r="E70" i="8"/>
  <c r="E64" i="8"/>
  <c r="E58" i="8"/>
  <c r="E56" i="8"/>
  <c r="P87" i="1"/>
  <c r="DM135" i="8" s="1"/>
  <c r="U87" i="1"/>
  <c r="V61" i="1"/>
  <c r="T58" i="1"/>
  <c r="Q61" i="1"/>
  <c r="V148" i="1"/>
  <c r="GX147" i="1"/>
  <c r="S147" i="1"/>
  <c r="R134" i="1"/>
  <c r="V151" i="1"/>
  <c r="W140" i="1"/>
  <c r="FQ154" i="1"/>
  <c r="FQ121" i="1" s="1"/>
  <c r="W135" i="1"/>
  <c r="V135" i="1"/>
  <c r="GX139" i="1"/>
  <c r="R126" i="1"/>
  <c r="GX151" i="1"/>
  <c r="U151" i="1"/>
  <c r="GX148" i="1"/>
  <c r="U148" i="1"/>
  <c r="CQ145" i="1"/>
  <c r="P145" i="1" s="1"/>
  <c r="H234" i="8"/>
  <c r="T234" i="8"/>
  <c r="R135" i="1"/>
  <c r="T214" i="8"/>
  <c r="H214" i="8"/>
  <c r="CT124" i="1"/>
  <c r="S124" i="1" s="1"/>
  <c r="H211" i="8"/>
  <c r="T209" i="8"/>
  <c r="H209" i="8"/>
  <c r="T212" i="8"/>
  <c r="H212" i="8"/>
  <c r="T211" i="8"/>
  <c r="DF119" i="3"/>
  <c r="U152" i="1"/>
  <c r="AB151" i="1"/>
  <c r="T240" i="8"/>
  <c r="H240" i="8"/>
  <c r="S148" i="1"/>
  <c r="AB147" i="1"/>
  <c r="T236" i="8"/>
  <c r="H236" i="8"/>
  <c r="R139" i="1"/>
  <c r="T139" i="1"/>
  <c r="AB139" i="1"/>
  <c r="T228" i="8"/>
  <c r="H228" i="8"/>
  <c r="U138" i="1"/>
  <c r="E226" i="8"/>
  <c r="CQ137" i="1"/>
  <c r="H226" i="8"/>
  <c r="T226" i="8"/>
  <c r="W136" i="1"/>
  <c r="R136" i="1"/>
  <c r="T135" i="1"/>
  <c r="U135" i="1"/>
  <c r="CQ135" i="1"/>
  <c r="P135" i="1" s="1"/>
  <c r="T224" i="8"/>
  <c r="H224" i="8"/>
  <c r="H218" i="8"/>
  <c r="T218" i="8"/>
  <c r="GX152" i="1"/>
  <c r="T238" i="8"/>
  <c r="H238" i="8"/>
  <c r="CQ141" i="1"/>
  <c r="P141" i="1" s="1"/>
  <c r="T230" i="8"/>
  <c r="H230" i="8"/>
  <c r="CQ133" i="1"/>
  <c r="T222" i="8"/>
  <c r="H222" i="8"/>
  <c r="CQ127" i="1"/>
  <c r="P127" i="1" s="1"/>
  <c r="T216" i="8"/>
  <c r="H216" i="8"/>
  <c r="CV124" i="1"/>
  <c r="U124" i="1" s="1"/>
  <c r="H213" i="8"/>
  <c r="CR124" i="1"/>
  <c r="Q124" i="1" s="1"/>
  <c r="T210" i="8"/>
  <c r="H210" i="8"/>
  <c r="AB143" i="1"/>
  <c r="T232" i="8"/>
  <c r="H232" i="8"/>
  <c r="U140" i="1"/>
  <c r="GX135" i="1"/>
  <c r="AB131" i="1"/>
  <c r="T220" i="8"/>
  <c r="H220" i="8"/>
  <c r="CQ151" i="1"/>
  <c r="P151" i="1" s="1"/>
  <c r="BZ154" i="1"/>
  <c r="BZ121" i="1" s="1"/>
  <c r="CQ131" i="1"/>
  <c r="P131" i="1" s="1"/>
  <c r="FU154" i="1"/>
  <c r="FU121" i="1" s="1"/>
  <c r="AB124" i="1"/>
  <c r="U144" i="1"/>
  <c r="P144" i="1"/>
  <c r="GX142" i="1"/>
  <c r="P142" i="1"/>
  <c r="S139" i="1"/>
  <c r="U139" i="1"/>
  <c r="Q139" i="1"/>
  <c r="Q137" i="1"/>
  <c r="DF123" i="3"/>
  <c r="DF108" i="3"/>
  <c r="BY154" i="1"/>
  <c r="BY121" i="1" s="1"/>
  <c r="T127" i="1"/>
  <c r="V127" i="1"/>
  <c r="FV154" i="1"/>
  <c r="FV121" i="1" s="1"/>
  <c r="W144" i="1"/>
  <c r="S144" i="1"/>
  <c r="T142" i="1"/>
  <c r="V142" i="1"/>
  <c r="R142" i="1"/>
  <c r="S127" i="1"/>
  <c r="R152" i="1"/>
  <c r="GX149" i="1"/>
  <c r="T149" i="1"/>
  <c r="P148" i="1"/>
  <c r="V147" i="1"/>
  <c r="P147" i="1"/>
  <c r="V144" i="1"/>
  <c r="S142" i="1"/>
  <c r="U142" i="1"/>
  <c r="Q142" i="1"/>
  <c r="P140" i="1"/>
  <c r="V139" i="1"/>
  <c r="U150" i="1"/>
  <c r="T146" i="1"/>
  <c r="V146" i="1"/>
  <c r="R146" i="1"/>
  <c r="GX138" i="1"/>
  <c r="R138" i="1"/>
  <c r="GX132" i="1"/>
  <c r="S132" i="1"/>
  <c r="GX128" i="1"/>
  <c r="S128" i="1"/>
  <c r="DG116" i="3"/>
  <c r="T150" i="1"/>
  <c r="V150" i="1"/>
  <c r="S146" i="1"/>
  <c r="U146" i="1"/>
  <c r="Q146" i="1"/>
  <c r="V138" i="1"/>
  <c r="Q138" i="1"/>
  <c r="T136" i="1"/>
  <c r="W132" i="1"/>
  <c r="R132" i="1"/>
  <c r="U132" i="1"/>
  <c r="Q132" i="1"/>
  <c r="U130" i="1"/>
  <c r="W130" i="1"/>
  <c r="S130" i="1"/>
  <c r="W128" i="1"/>
  <c r="R128" i="1"/>
  <c r="U128" i="1"/>
  <c r="Q128" i="1"/>
  <c r="U126" i="1"/>
  <c r="W126" i="1"/>
  <c r="S126" i="1"/>
  <c r="DG118" i="3"/>
  <c r="P150" i="1"/>
  <c r="V152" i="1"/>
  <c r="W152" i="1"/>
  <c r="S152" i="1"/>
  <c r="GX150" i="1"/>
  <c r="S150" i="1"/>
  <c r="GX146" i="1"/>
  <c r="P146" i="1"/>
  <c r="S140" i="1"/>
  <c r="GX136" i="1"/>
  <c r="S136" i="1"/>
  <c r="U136" i="1"/>
  <c r="Q136" i="1"/>
  <c r="V132" i="1"/>
  <c r="P132" i="1"/>
  <c r="GX130" i="1"/>
  <c r="T130" i="1"/>
  <c r="V128" i="1"/>
  <c r="P128" i="1"/>
  <c r="GX126" i="1"/>
  <c r="T126" i="1"/>
  <c r="FR154" i="1"/>
  <c r="FR121" i="1" s="1"/>
  <c r="DF131" i="3"/>
  <c r="DF127" i="3"/>
  <c r="R149" i="1"/>
  <c r="V143" i="1"/>
  <c r="W141" i="1"/>
  <c r="S141" i="1"/>
  <c r="V133" i="1"/>
  <c r="W133" i="1"/>
  <c r="V129" i="1"/>
  <c r="V125" i="1"/>
  <c r="CC154" i="1"/>
  <c r="CC121" i="1" s="1"/>
  <c r="W143" i="1"/>
  <c r="CD154" i="1"/>
  <c r="CD121" i="1" s="1"/>
  <c r="GX129" i="1"/>
  <c r="U129" i="1"/>
  <c r="Q129" i="1"/>
  <c r="GX125" i="1"/>
  <c r="U125" i="1"/>
  <c r="Q125" i="1"/>
  <c r="S143" i="1"/>
  <c r="U143" i="1"/>
  <c r="Q143" i="1"/>
  <c r="U141" i="1"/>
  <c r="V141" i="1"/>
  <c r="U133" i="1"/>
  <c r="S151" i="1"/>
  <c r="Q151" i="1"/>
  <c r="U149" i="1"/>
  <c r="W149" i="1"/>
  <c r="S149" i="1"/>
  <c r="W147" i="1"/>
  <c r="R147" i="1"/>
  <c r="U147" i="1"/>
  <c r="Q147" i="1"/>
  <c r="U145" i="1"/>
  <c r="V145" i="1"/>
  <c r="GX143" i="1"/>
  <c r="R143" i="1"/>
  <c r="T143" i="1"/>
  <c r="T141" i="1"/>
  <c r="U137" i="1"/>
  <c r="P137" i="1"/>
  <c r="GX133" i="1"/>
  <c r="S133" i="1"/>
  <c r="P133" i="1"/>
  <c r="U131" i="1"/>
  <c r="S129" i="1"/>
  <c r="U127" i="1"/>
  <c r="S125" i="1"/>
  <c r="DF112" i="3"/>
  <c r="GX48" i="1"/>
  <c r="U48" i="1"/>
  <c r="T48" i="1"/>
  <c r="GX45" i="1"/>
  <c r="R45" i="1"/>
  <c r="GX66" i="1"/>
  <c r="T45" i="1"/>
  <c r="S66" i="1"/>
  <c r="U61" i="1"/>
  <c r="U83" i="1"/>
  <c r="U72" i="1"/>
  <c r="FV89" i="1"/>
  <c r="EM89" i="1" s="1"/>
  <c r="GX78" i="1"/>
  <c r="U78" i="1"/>
  <c r="W72" i="1"/>
  <c r="S72" i="1"/>
  <c r="W66" i="1"/>
  <c r="U66" i="1"/>
  <c r="V64" i="1"/>
  <c r="W42" i="1"/>
  <c r="GX36" i="1"/>
  <c r="R36" i="1"/>
  <c r="U36" i="1"/>
  <c r="Q36" i="1"/>
  <c r="W31" i="1"/>
  <c r="V31" i="1"/>
  <c r="R31" i="1"/>
  <c r="GX85" i="1"/>
  <c r="W83" i="1"/>
  <c r="V72" i="1"/>
  <c r="R72" i="1"/>
  <c r="V60" i="1"/>
  <c r="P51" i="1"/>
  <c r="U76" i="8" s="1"/>
  <c r="K76" i="8" s="1"/>
  <c r="W71" i="1"/>
  <c r="T47" i="1"/>
  <c r="GX46" i="1"/>
  <c r="U46" i="1"/>
  <c r="W37" i="1"/>
  <c r="S37" i="1"/>
  <c r="V30" i="1"/>
  <c r="U86" i="1"/>
  <c r="W47" i="1"/>
  <c r="S47" i="1"/>
  <c r="U37" i="1"/>
  <c r="V37" i="1"/>
  <c r="U51" i="1"/>
  <c r="GX86" i="1"/>
  <c r="V66" i="1"/>
  <c r="GX62" i="1"/>
  <c r="V47" i="1"/>
  <c r="R47" i="1"/>
  <c r="W46" i="1"/>
  <c r="S46" i="1"/>
  <c r="T86" i="1"/>
  <c r="CQ86" i="1"/>
  <c r="P86" i="1" s="1"/>
  <c r="T135" i="8"/>
  <c r="H135" i="8"/>
  <c r="CT81" i="1"/>
  <c r="S81" i="1" s="1"/>
  <c r="H129" i="8"/>
  <c r="T128" i="8"/>
  <c r="T125" i="8"/>
  <c r="H128" i="8"/>
  <c r="H125" i="8"/>
  <c r="T129" i="8"/>
  <c r="GX69" i="1"/>
  <c r="V69" i="1"/>
  <c r="R69" i="1"/>
  <c r="CY69" i="1" s="1"/>
  <c r="X69" i="1" s="1"/>
  <c r="W68" i="1"/>
  <c r="U42" i="1"/>
  <c r="T133" i="8"/>
  <c r="H133" i="8"/>
  <c r="AD81" i="1"/>
  <c r="T126" i="8" s="1"/>
  <c r="H127" i="8"/>
  <c r="GM127" i="8"/>
  <c r="T69" i="1"/>
  <c r="U69" i="1"/>
  <c r="Q69" i="1"/>
  <c r="V68" i="1"/>
  <c r="GX65" i="1"/>
  <c r="T65" i="1"/>
  <c r="GX60" i="1"/>
  <c r="V86" i="1"/>
  <c r="W86" i="1"/>
  <c r="S86" i="1"/>
  <c r="H131" i="8"/>
  <c r="T131" i="8"/>
  <c r="CV81" i="1"/>
  <c r="U81" i="1" s="1"/>
  <c r="H130" i="8"/>
  <c r="T77" i="1"/>
  <c r="GX73" i="1"/>
  <c r="P73" i="1"/>
  <c r="GX70" i="1"/>
  <c r="P69" i="1"/>
  <c r="DM109" i="8" s="1"/>
  <c r="P60" i="1"/>
  <c r="S42" i="1"/>
  <c r="AB82" i="1"/>
  <c r="CR81" i="1"/>
  <c r="Q81" i="1" s="1"/>
  <c r="W87" i="1"/>
  <c r="S87" i="1"/>
  <c r="Q87" i="1"/>
  <c r="T82" i="1"/>
  <c r="W82" i="1"/>
  <c r="GX82" i="1"/>
  <c r="R82" i="1"/>
  <c r="U82" i="1"/>
  <c r="Q82" i="1"/>
  <c r="V83" i="1"/>
  <c r="P82" i="1"/>
  <c r="DF94" i="3"/>
  <c r="DJ94" i="3" s="1"/>
  <c r="U85" i="1"/>
  <c r="Q85" i="1"/>
  <c r="R83" i="1"/>
  <c r="DF88" i="3"/>
  <c r="T87" i="1"/>
  <c r="S85" i="1"/>
  <c r="P85" i="1"/>
  <c r="V87" i="1"/>
  <c r="R87" i="1"/>
  <c r="V85" i="1"/>
  <c r="R84" i="1"/>
  <c r="U84" i="1"/>
  <c r="Q84" i="1"/>
  <c r="GX84" i="1"/>
  <c r="P84" i="1"/>
  <c r="DF86" i="3"/>
  <c r="DJ86" i="3" s="1"/>
  <c r="T84" i="1"/>
  <c r="W33" i="1"/>
  <c r="P62" i="1"/>
  <c r="R60" i="1"/>
  <c r="R67" i="1"/>
  <c r="V33" i="1"/>
  <c r="U60" i="1"/>
  <c r="W77" i="1"/>
  <c r="GX74" i="1"/>
  <c r="T67" i="1"/>
  <c r="V77" i="1"/>
  <c r="V76" i="1"/>
  <c r="Q60" i="1"/>
  <c r="R70" i="1"/>
  <c r="V67" i="1"/>
  <c r="AB78" i="1"/>
  <c r="T119" i="8"/>
  <c r="H119" i="8"/>
  <c r="S77" i="1"/>
  <c r="U74" i="1"/>
  <c r="Q74" i="1"/>
  <c r="CQ72" i="1"/>
  <c r="P72" i="1" s="1"/>
  <c r="H113" i="8"/>
  <c r="T113" i="8"/>
  <c r="P67" i="1"/>
  <c r="CQ66" i="1"/>
  <c r="P66" i="1" s="1"/>
  <c r="T107" i="8"/>
  <c r="H107" i="8"/>
  <c r="T99" i="8"/>
  <c r="H99" i="8"/>
  <c r="CV57" i="1"/>
  <c r="U57" i="1" s="1"/>
  <c r="H98" i="8"/>
  <c r="CQ74" i="1"/>
  <c r="T115" i="8"/>
  <c r="H115" i="8"/>
  <c r="V70" i="1"/>
  <c r="CQ64" i="1"/>
  <c r="P64" i="1" s="1"/>
  <c r="H105" i="8"/>
  <c r="T105" i="8"/>
  <c r="R62" i="1"/>
  <c r="U62" i="1"/>
  <c r="Q62" i="1"/>
  <c r="T60" i="1"/>
  <c r="S70" i="1"/>
  <c r="U70" i="1"/>
  <c r="Q70" i="1"/>
  <c r="T103" i="8"/>
  <c r="H103" i="8"/>
  <c r="CT57" i="1"/>
  <c r="S57" i="1" s="1"/>
  <c r="H97" i="8"/>
  <c r="T96" i="8"/>
  <c r="H96" i="8"/>
  <c r="T94" i="8"/>
  <c r="H94" i="8"/>
  <c r="T97" i="8"/>
  <c r="CQ76" i="1"/>
  <c r="P76" i="1" s="1"/>
  <c r="T117" i="8"/>
  <c r="H117" i="8"/>
  <c r="V74" i="1"/>
  <c r="T70" i="1"/>
  <c r="CQ70" i="1"/>
  <c r="P70" i="1" s="1"/>
  <c r="T111" i="8"/>
  <c r="H111" i="8"/>
  <c r="CQ68" i="1"/>
  <c r="P68" i="1" s="1"/>
  <c r="T109" i="8"/>
  <c r="H109" i="8"/>
  <c r="U67" i="1"/>
  <c r="Q67" i="1"/>
  <c r="Q66" i="1"/>
  <c r="T101" i="8"/>
  <c r="H101" i="8"/>
  <c r="CR57" i="1"/>
  <c r="Q57" i="1" s="1"/>
  <c r="H95" i="8"/>
  <c r="T95" i="8"/>
  <c r="CQ78" i="1"/>
  <c r="P78" i="1" s="1"/>
  <c r="AB60" i="1"/>
  <c r="DG50" i="3"/>
  <c r="W79" i="1"/>
  <c r="S74" i="1"/>
  <c r="T73" i="1"/>
  <c r="T72" i="1"/>
  <c r="GX63" i="1"/>
  <c r="GX76" i="1"/>
  <c r="S73" i="1"/>
  <c r="U73" i="1"/>
  <c r="Q73" i="1"/>
  <c r="U71" i="1"/>
  <c r="P71" i="1"/>
  <c r="U65" i="1"/>
  <c r="T62" i="1"/>
  <c r="W59" i="1"/>
  <c r="V59" i="1"/>
  <c r="U59" i="1"/>
  <c r="DG48" i="3"/>
  <c r="S79" i="1"/>
  <c r="Q79" i="1"/>
  <c r="GX75" i="1"/>
  <c r="T75" i="1"/>
  <c r="V73" i="1"/>
  <c r="R73" i="1"/>
  <c r="V71" i="1"/>
  <c r="U63" i="1"/>
  <c r="Q63" i="1"/>
  <c r="V79" i="1"/>
  <c r="R79" i="1"/>
  <c r="R75" i="1"/>
  <c r="W65" i="1"/>
  <c r="S65" i="1"/>
  <c r="S63" i="1"/>
  <c r="P61" i="1"/>
  <c r="R59" i="1"/>
  <c r="T79" i="1"/>
  <c r="R77" i="1"/>
  <c r="U75" i="1"/>
  <c r="W75" i="1"/>
  <c r="S75" i="1"/>
  <c r="S71" i="1"/>
  <c r="R65" i="1"/>
  <c r="V63" i="1"/>
  <c r="W78" i="1"/>
  <c r="S78" i="1"/>
  <c r="Q78" i="1"/>
  <c r="T76" i="1"/>
  <c r="S68" i="1"/>
  <c r="GX64" i="1"/>
  <c r="T64" i="1"/>
  <c r="P58" i="1"/>
  <c r="DF53" i="3"/>
  <c r="DG49" i="3"/>
  <c r="V78" i="1"/>
  <c r="R78" i="1"/>
  <c r="R76" i="1"/>
  <c r="R68" i="1"/>
  <c r="R66" i="1"/>
  <c r="R64" i="1"/>
  <c r="T78" i="1"/>
  <c r="U76" i="1"/>
  <c r="W76" i="1"/>
  <c r="S76" i="1"/>
  <c r="P74" i="1"/>
  <c r="T66" i="1"/>
  <c r="U64" i="1"/>
  <c r="W64" i="1"/>
  <c r="S64" i="1"/>
  <c r="Q58" i="1"/>
  <c r="T35" i="1"/>
  <c r="T54" i="1"/>
  <c r="CT53" i="1"/>
  <c r="S53" i="1" s="1"/>
  <c r="T86" i="8"/>
  <c r="H86" i="8"/>
  <c r="T85" i="8"/>
  <c r="T82" i="8"/>
  <c r="H85" i="8"/>
  <c r="H82" i="8"/>
  <c r="CS53" i="1"/>
  <c r="R53" i="1" s="1"/>
  <c r="GM84" i="8"/>
  <c r="H84" i="8"/>
  <c r="Q33" i="1"/>
  <c r="T88" i="8"/>
  <c r="H88" i="8"/>
  <c r="CV53" i="1"/>
  <c r="U53" i="1" s="1"/>
  <c r="H87" i="8"/>
  <c r="DG43" i="3"/>
  <c r="AB54" i="1"/>
  <c r="GX54" i="1"/>
  <c r="DF46" i="3"/>
  <c r="DJ46" i="3" s="1"/>
  <c r="W55" i="1"/>
  <c r="V55" i="1"/>
  <c r="DG44" i="3"/>
  <c r="U55" i="1"/>
  <c r="P55" i="1"/>
  <c r="DF39" i="3"/>
  <c r="DG42" i="3"/>
  <c r="Q55" i="1"/>
  <c r="R54" i="1"/>
  <c r="U54" i="1"/>
  <c r="Q54" i="1"/>
  <c r="P54" i="1"/>
  <c r="GX33" i="1"/>
  <c r="R34" i="1"/>
  <c r="CC89" i="1"/>
  <c r="CC26" i="1" s="1"/>
  <c r="P36" i="1"/>
  <c r="GX34" i="1"/>
  <c r="P34" i="1"/>
  <c r="U33" i="1"/>
  <c r="P33" i="1"/>
  <c r="V32" i="1"/>
  <c r="U34" i="1"/>
  <c r="CQ48" i="1"/>
  <c r="P48" i="1" s="1"/>
  <c r="T74" i="8"/>
  <c r="H74" i="8"/>
  <c r="T58" i="8"/>
  <c r="H58" i="8"/>
  <c r="V50" i="1"/>
  <c r="CQ46" i="1"/>
  <c r="P46" i="1" s="1"/>
  <c r="H72" i="8"/>
  <c r="T72" i="8"/>
  <c r="U41" i="1"/>
  <c r="W41" i="1"/>
  <c r="S41" i="1"/>
  <c r="H62" i="8"/>
  <c r="T62" i="8"/>
  <c r="T60" i="8"/>
  <c r="H60" i="8"/>
  <c r="CR29" i="1"/>
  <c r="Q29" i="1" s="1"/>
  <c r="H52" i="8"/>
  <c r="T52" i="8"/>
  <c r="CQ42" i="1"/>
  <c r="P42" i="1" s="1"/>
  <c r="T68" i="8"/>
  <c r="H68" i="8"/>
  <c r="H56" i="8"/>
  <c r="T56" i="8"/>
  <c r="GX41" i="1"/>
  <c r="T41" i="1"/>
  <c r="AB40" i="1"/>
  <c r="T66" i="8"/>
  <c r="H66" i="8"/>
  <c r="CV29" i="1"/>
  <c r="U29" i="1" s="1"/>
  <c r="H55" i="8"/>
  <c r="T44" i="1"/>
  <c r="H64" i="8"/>
  <c r="T64" i="8"/>
  <c r="CQ32" i="1"/>
  <c r="P32" i="1" s="1"/>
  <c r="CT29" i="1"/>
  <c r="S29" i="1" s="1"/>
  <c r="H54" i="8"/>
  <c r="T53" i="8"/>
  <c r="H53" i="8"/>
  <c r="T51" i="8"/>
  <c r="T54" i="8"/>
  <c r="H51" i="8"/>
  <c r="FQ89" i="1"/>
  <c r="FQ26" i="1" s="1"/>
  <c r="CD89" i="1"/>
  <c r="CD26" i="1" s="1"/>
  <c r="GX50" i="1"/>
  <c r="T50" i="1"/>
  <c r="CQ50" i="1"/>
  <c r="P50" i="1" s="1"/>
  <c r="T76" i="8"/>
  <c r="H76" i="8"/>
  <c r="AB44" i="1"/>
  <c r="H70" i="8"/>
  <c r="T70" i="8"/>
  <c r="V43" i="1"/>
  <c r="V42" i="1"/>
  <c r="R41" i="1"/>
  <c r="T34" i="1"/>
  <c r="DG19" i="3"/>
  <c r="AB36" i="1"/>
  <c r="AB32" i="1"/>
  <c r="P43" i="1"/>
  <c r="Q34" i="1"/>
  <c r="V44" i="1"/>
  <c r="GX38" i="1"/>
  <c r="R38" i="1"/>
  <c r="V38" i="1"/>
  <c r="U31" i="1"/>
  <c r="DG4" i="3"/>
  <c r="U45" i="1"/>
  <c r="W45" i="1"/>
  <c r="S45" i="1"/>
  <c r="T36" i="1"/>
  <c r="GX51" i="1"/>
  <c r="T51" i="1"/>
  <c r="T49" i="1"/>
  <c r="T39" i="1"/>
  <c r="V39" i="1"/>
  <c r="R39" i="1"/>
  <c r="FR89" i="1"/>
  <c r="FY89" i="1" s="1"/>
  <c r="DF29" i="3"/>
  <c r="DF25" i="3"/>
  <c r="W51" i="1"/>
  <c r="S51" i="1"/>
  <c r="Q51" i="1"/>
  <c r="W49" i="1"/>
  <c r="S49" i="1"/>
  <c r="GX43" i="1"/>
  <c r="S43" i="1"/>
  <c r="S39" i="1"/>
  <c r="U39" i="1"/>
  <c r="Q39" i="1"/>
  <c r="T37" i="1"/>
  <c r="W35" i="1"/>
  <c r="V35" i="1"/>
  <c r="R35" i="1"/>
  <c r="V51" i="1"/>
  <c r="R51" i="1"/>
  <c r="V49" i="1"/>
  <c r="R49" i="1"/>
  <c r="W43" i="1"/>
  <c r="R43" i="1"/>
  <c r="U43" i="1"/>
  <c r="Q43" i="1"/>
  <c r="GX39" i="1"/>
  <c r="P39" i="1"/>
  <c r="U35" i="1"/>
  <c r="DG17" i="3"/>
  <c r="FU89" i="1"/>
  <c r="FU26" i="1" s="1"/>
  <c r="R40" i="1"/>
  <c r="T40" i="1"/>
  <c r="S38" i="1"/>
  <c r="P30" i="1"/>
  <c r="BZ89" i="1"/>
  <c r="CG89" i="1" s="1"/>
  <c r="BY89" i="1"/>
  <c r="BY26" i="1" s="1"/>
  <c r="DG2" i="3"/>
  <c r="W48" i="1"/>
  <c r="S48" i="1"/>
  <c r="GX44" i="1"/>
  <c r="U44" i="1"/>
  <c r="Q44" i="1"/>
  <c r="T42" i="1"/>
  <c r="V40" i="1"/>
  <c r="Q38" i="1"/>
  <c r="T32" i="1"/>
  <c r="T30" i="1"/>
  <c r="U50" i="1"/>
  <c r="W50" i="1"/>
  <c r="S50" i="1"/>
  <c r="V48" i="1"/>
  <c r="R48" i="1"/>
  <c r="T46" i="1"/>
  <c r="S44" i="1"/>
  <c r="GX40" i="1"/>
  <c r="S40" i="1"/>
  <c r="U40" i="1"/>
  <c r="Q40" i="1"/>
  <c r="U38" i="1"/>
  <c r="P38" i="1"/>
  <c r="GX32" i="1"/>
  <c r="R32" i="1"/>
  <c r="U32" i="1"/>
  <c r="Q32" i="1"/>
  <c r="R30" i="1"/>
  <c r="U30" i="1"/>
  <c r="Q30" i="1"/>
  <c r="CR149" i="1"/>
  <c r="Q149" i="1" s="1"/>
  <c r="AB149" i="1"/>
  <c r="CR144" i="1"/>
  <c r="Q144" i="1" s="1"/>
  <c r="AB144" i="1"/>
  <c r="CR150" i="1"/>
  <c r="Q150" i="1" s="1"/>
  <c r="AB150" i="1"/>
  <c r="CR141" i="1"/>
  <c r="Q141" i="1" s="1"/>
  <c r="AB141" i="1"/>
  <c r="CR152" i="1"/>
  <c r="Q152" i="1" s="1"/>
  <c r="AB152" i="1"/>
  <c r="CR148" i="1"/>
  <c r="Q148" i="1" s="1"/>
  <c r="AB148" i="1"/>
  <c r="CR145" i="1"/>
  <c r="Q145" i="1" s="1"/>
  <c r="AB145" i="1"/>
  <c r="CR140" i="1"/>
  <c r="Q140" i="1" s="1"/>
  <c r="AB140" i="1"/>
  <c r="EG154" i="1"/>
  <c r="BC154" i="1"/>
  <c r="CS150" i="1"/>
  <c r="R150" i="1" s="1"/>
  <c r="AB146" i="1"/>
  <c r="T138" i="1"/>
  <c r="W138" i="1"/>
  <c r="S138" i="1"/>
  <c r="CQ136" i="1"/>
  <c r="P136" i="1" s="1"/>
  <c r="CR127" i="1"/>
  <c r="Q127" i="1" s="1"/>
  <c r="AB127" i="1"/>
  <c r="EV154" i="1"/>
  <c r="BB154" i="1"/>
  <c r="CS145" i="1"/>
  <c r="R145" i="1" s="1"/>
  <c r="CQ143" i="1"/>
  <c r="P143" i="1" s="1"/>
  <c r="CS141" i="1"/>
  <c r="R141" i="1" s="1"/>
  <c r="CQ139" i="1"/>
  <c r="P139" i="1" s="1"/>
  <c r="AB137" i="1"/>
  <c r="CY123" i="1"/>
  <c r="X123" i="1" s="1"/>
  <c r="CZ123" i="1"/>
  <c r="Y123" i="1" s="1"/>
  <c r="EU154" i="1"/>
  <c r="AO154" i="1"/>
  <c r="CR133" i="1"/>
  <c r="Q133" i="1" s="1"/>
  <c r="AB133" i="1"/>
  <c r="CR123" i="1"/>
  <c r="Q123" i="1" s="1"/>
  <c r="AB123" i="1"/>
  <c r="ET154" i="1"/>
  <c r="BD154" i="1"/>
  <c r="P138" i="1"/>
  <c r="AD135" i="1"/>
  <c r="CR135" i="1" s="1"/>
  <c r="Q135" i="1" s="1"/>
  <c r="CR130" i="1"/>
  <c r="Q130" i="1" s="1"/>
  <c r="AB130" i="1"/>
  <c r="AB129" i="1"/>
  <c r="CR126" i="1"/>
  <c r="Q126" i="1" s="1"/>
  <c r="AB126" i="1"/>
  <c r="AB125" i="1"/>
  <c r="CS131" i="1"/>
  <c r="R131" i="1" s="1"/>
  <c r="CQ129" i="1"/>
  <c r="P129" i="1" s="1"/>
  <c r="CS127" i="1"/>
  <c r="R127" i="1" s="1"/>
  <c r="CQ125" i="1"/>
  <c r="P125" i="1" s="1"/>
  <c r="EV89" i="1"/>
  <c r="AB87" i="1"/>
  <c r="AB79" i="1"/>
  <c r="AB76" i="1"/>
  <c r="CR76" i="1"/>
  <c r="Q76" i="1" s="1"/>
  <c r="GD26" i="1"/>
  <c r="EU89" i="1"/>
  <c r="CR77" i="1"/>
  <c r="Q77" i="1" s="1"/>
  <c r="AB77" i="1"/>
  <c r="GC26" i="1"/>
  <c r="ET89" i="1"/>
  <c r="AB86" i="1"/>
  <c r="CR86" i="1"/>
  <c r="Q86" i="1" s="1"/>
  <c r="EG89" i="1"/>
  <c r="CZ80" i="1"/>
  <c r="Y80" i="1" s="1"/>
  <c r="CY80" i="1"/>
  <c r="X80" i="1" s="1"/>
  <c r="CR75" i="1"/>
  <c r="Q75" i="1" s="1"/>
  <c r="AB75" i="1"/>
  <c r="CR71" i="1"/>
  <c r="Q71" i="1" s="1"/>
  <c r="AB71" i="1"/>
  <c r="BC89" i="1"/>
  <c r="AB85" i="1"/>
  <c r="CQ83" i="1"/>
  <c r="P83" i="1" s="1"/>
  <c r="AD83" i="1"/>
  <c r="CR83" i="1" s="1"/>
  <c r="Q83" i="1" s="1"/>
  <c r="CS81" i="1"/>
  <c r="R81" i="1" s="1"/>
  <c r="CQ80" i="1"/>
  <c r="P80" i="1" s="1"/>
  <c r="AD80" i="1"/>
  <c r="CR80" i="1" s="1"/>
  <c r="Q80" i="1" s="1"/>
  <c r="AB67" i="1"/>
  <c r="CR64" i="1"/>
  <c r="Q64" i="1" s="1"/>
  <c r="AB64" i="1"/>
  <c r="CR50" i="1"/>
  <c r="Q50" i="1" s="1"/>
  <c r="AB50" i="1"/>
  <c r="CR46" i="1"/>
  <c r="Q46" i="1" s="1"/>
  <c r="AB46" i="1"/>
  <c r="CR41" i="1"/>
  <c r="Q41" i="1" s="1"/>
  <c r="AB41" i="1"/>
  <c r="BB89" i="1"/>
  <c r="AB84" i="1"/>
  <c r="AB74" i="1"/>
  <c r="AD72" i="1"/>
  <c r="AB70" i="1"/>
  <c r="AD68" i="1"/>
  <c r="AB66" i="1"/>
  <c r="CR65" i="1"/>
  <c r="Q65" i="1" s="1"/>
  <c r="AB65" i="1"/>
  <c r="CY52" i="1"/>
  <c r="X52" i="1" s="1"/>
  <c r="CZ52" i="1"/>
  <c r="Y52" i="1" s="1"/>
  <c r="CP52" i="1"/>
  <c r="O52" i="1" s="1"/>
  <c r="CR49" i="1"/>
  <c r="Q49" i="1" s="1"/>
  <c r="AB49" i="1"/>
  <c r="CR42" i="1"/>
  <c r="Q42" i="1" s="1"/>
  <c r="AB42" i="1"/>
  <c r="AO89" i="1"/>
  <c r="CT82" i="1"/>
  <c r="S82" i="1" s="1"/>
  <c r="AB73" i="1"/>
  <c r="AB69" i="1"/>
  <c r="CY56" i="1"/>
  <c r="X56" i="1" s="1"/>
  <c r="CZ56" i="1"/>
  <c r="Y56" i="1" s="1"/>
  <c r="CR48" i="1"/>
  <c r="Q48" i="1" s="1"/>
  <c r="AB48" i="1"/>
  <c r="BD89" i="1"/>
  <c r="AB47" i="1"/>
  <c r="CR47" i="1"/>
  <c r="Q47" i="1" s="1"/>
  <c r="CR45" i="1"/>
  <c r="Q45" i="1" s="1"/>
  <c r="AB45" i="1"/>
  <c r="AB62" i="1"/>
  <c r="AB58" i="1"/>
  <c r="CQ44" i="1"/>
  <c r="P44" i="1" s="1"/>
  <c r="CS42" i="1"/>
  <c r="R42" i="1" s="1"/>
  <c r="CQ40" i="1"/>
  <c r="P40" i="1" s="1"/>
  <c r="CY28" i="1"/>
  <c r="X28" i="1" s="1"/>
  <c r="CZ28" i="1"/>
  <c r="Y28" i="1" s="1"/>
  <c r="CQ63" i="1"/>
  <c r="P63" i="1" s="1"/>
  <c r="CS61" i="1"/>
  <c r="R61" i="1" s="1"/>
  <c r="AB61" i="1"/>
  <c r="CT60" i="1"/>
  <c r="S60" i="1" s="1"/>
  <c r="CQ59" i="1"/>
  <c r="P59" i="1" s="1"/>
  <c r="AD59" i="1"/>
  <c r="CR59" i="1" s="1"/>
  <c r="Q59" i="1" s="1"/>
  <c r="CS57" i="1"/>
  <c r="R57" i="1" s="1"/>
  <c r="AB57" i="1"/>
  <c r="CQ56" i="1"/>
  <c r="P56" i="1" s="1"/>
  <c r="AD56" i="1"/>
  <c r="CR56" i="1" s="1"/>
  <c r="Q56" i="1" s="1"/>
  <c r="CS55" i="1"/>
  <c r="R55" i="1" s="1"/>
  <c r="AB55" i="1"/>
  <c r="CT54" i="1"/>
  <c r="S54" i="1" s="1"/>
  <c r="CQ53" i="1"/>
  <c r="P53" i="1" s="1"/>
  <c r="AD53" i="1"/>
  <c r="AB52" i="1"/>
  <c r="CR37" i="1"/>
  <c r="Q37" i="1" s="1"/>
  <c r="AB37" i="1"/>
  <c r="AB38" i="1"/>
  <c r="AB34" i="1"/>
  <c r="AB30" i="1"/>
  <c r="CS37" i="1"/>
  <c r="R37" i="1" s="1"/>
  <c r="CT36" i="1"/>
  <c r="S36" i="1" s="1"/>
  <c r="CQ35" i="1"/>
  <c r="P35" i="1" s="1"/>
  <c r="AD35" i="1"/>
  <c r="CR35" i="1" s="1"/>
  <c r="Q35" i="1" s="1"/>
  <c r="CS33" i="1"/>
  <c r="R33" i="1" s="1"/>
  <c r="AB33" i="1"/>
  <c r="CT32" i="1"/>
  <c r="S32" i="1" s="1"/>
  <c r="CQ31" i="1"/>
  <c r="P31" i="1" s="1"/>
  <c r="AD31" i="1"/>
  <c r="CR31" i="1" s="1"/>
  <c r="Q31" i="1" s="1"/>
  <c r="CS29" i="1"/>
  <c r="R29" i="1" s="1"/>
  <c r="AB29" i="1"/>
  <c r="CQ28" i="1"/>
  <c r="P28" i="1" s="1"/>
  <c r="DF113" i="3"/>
  <c r="DG113" i="3"/>
  <c r="DF132" i="3"/>
  <c r="DG132" i="3"/>
  <c r="DF128" i="3"/>
  <c r="DG128" i="3"/>
  <c r="DF124" i="3"/>
  <c r="DG124" i="3"/>
  <c r="DF120" i="3"/>
  <c r="DG120" i="3"/>
  <c r="DF115" i="3"/>
  <c r="DG115" i="3"/>
  <c r="DF111" i="3"/>
  <c r="DJ111" i="3" s="1"/>
  <c r="DG111" i="3"/>
  <c r="DF109" i="3"/>
  <c r="DG109" i="3"/>
  <c r="DF107" i="3"/>
  <c r="DG107" i="3"/>
  <c r="DF105" i="3"/>
  <c r="DG105" i="3"/>
  <c r="DF103" i="3"/>
  <c r="DG103" i="3"/>
  <c r="DF130" i="3"/>
  <c r="DG130" i="3"/>
  <c r="DF126" i="3"/>
  <c r="DG126" i="3"/>
  <c r="DF122" i="3"/>
  <c r="DG122" i="3"/>
  <c r="DF117" i="3"/>
  <c r="DG117" i="3"/>
  <c r="DF129" i="3"/>
  <c r="DJ129" i="3" s="1"/>
  <c r="DF125" i="3"/>
  <c r="DF121" i="3"/>
  <c r="CV115" i="3"/>
  <c r="DF114" i="3"/>
  <c r="DF110" i="3"/>
  <c r="DF106" i="3"/>
  <c r="DF102" i="3"/>
  <c r="DG101" i="3"/>
  <c r="DG96" i="3"/>
  <c r="DF96" i="3"/>
  <c r="DJ96" i="3" s="1"/>
  <c r="DF93" i="3"/>
  <c r="CX90" i="3"/>
  <c r="CW90" i="3"/>
  <c r="DF89" i="3"/>
  <c r="DG89" i="3"/>
  <c r="DF85" i="3"/>
  <c r="DJ85" i="3" s="1"/>
  <c r="DF73" i="3"/>
  <c r="DG73" i="3"/>
  <c r="DF69" i="3"/>
  <c r="DG69" i="3"/>
  <c r="DF65" i="3"/>
  <c r="DG65" i="3"/>
  <c r="DF61" i="3"/>
  <c r="DG61" i="3"/>
  <c r="DF57" i="3"/>
  <c r="DG57" i="3"/>
  <c r="DG131" i="3"/>
  <c r="DG127" i="3"/>
  <c r="DG123" i="3"/>
  <c r="DG119" i="3"/>
  <c r="DG112" i="3"/>
  <c r="DG108" i="3"/>
  <c r="DG104" i="3"/>
  <c r="DF101" i="3"/>
  <c r="DF80" i="3"/>
  <c r="DG80" i="3"/>
  <c r="DF58" i="3"/>
  <c r="DG58" i="3"/>
  <c r="CX99" i="3"/>
  <c r="CW99" i="3"/>
  <c r="DG95" i="3"/>
  <c r="CX92" i="3"/>
  <c r="CW92" i="3"/>
  <c r="DF91" i="3"/>
  <c r="DG91" i="3"/>
  <c r="DF87" i="3"/>
  <c r="DF78" i="3"/>
  <c r="DG78" i="3"/>
  <c r="DG70" i="3"/>
  <c r="DF70" i="3"/>
  <c r="DG66" i="3"/>
  <c r="DF66" i="3"/>
  <c r="DF100" i="3"/>
  <c r="DF98" i="3"/>
  <c r="CX97" i="3"/>
  <c r="CV97" i="3"/>
  <c r="DG87" i="3"/>
  <c r="DG85" i="3"/>
  <c r="DF82" i="3"/>
  <c r="DG82" i="3"/>
  <c r="DF76" i="3"/>
  <c r="DG76" i="3"/>
  <c r="DF72" i="3"/>
  <c r="DG72" i="3"/>
  <c r="DF68" i="3"/>
  <c r="DG68" i="3"/>
  <c r="DF63" i="3"/>
  <c r="DG63" i="3"/>
  <c r="DG59" i="3"/>
  <c r="DF59" i="3"/>
  <c r="DF83" i="3"/>
  <c r="DF81" i="3"/>
  <c r="DF79" i="3"/>
  <c r="DF74" i="3"/>
  <c r="CW65" i="3"/>
  <c r="CW63" i="3"/>
  <c r="CV1" i="3"/>
  <c r="CX1" i="3"/>
  <c r="DG51" i="3"/>
  <c r="DF47" i="3"/>
  <c r="DF45" i="3"/>
  <c r="DF38" i="3"/>
  <c r="DJ38" i="3" s="1"/>
  <c r="DG38" i="3"/>
  <c r="CW37" i="3"/>
  <c r="CX37" i="3"/>
  <c r="DF36" i="3"/>
  <c r="DG36" i="3"/>
  <c r="CW33" i="3"/>
  <c r="CX33" i="3"/>
  <c r="DF32" i="3"/>
  <c r="DG32" i="3"/>
  <c r="DG84" i="3"/>
  <c r="DG77" i="3"/>
  <c r="DG75" i="3"/>
  <c r="DG71" i="3"/>
  <c r="DG67" i="3"/>
  <c r="DG64" i="3"/>
  <c r="DG62" i="3"/>
  <c r="DG60" i="3"/>
  <c r="DG56" i="3"/>
  <c r="DG55" i="3"/>
  <c r="DG54" i="3"/>
  <c r="DG53" i="3"/>
  <c r="DG47" i="3"/>
  <c r="DF43" i="3"/>
  <c r="DF41" i="3"/>
  <c r="DF40" i="3"/>
  <c r="DG40" i="3"/>
  <c r="CV31" i="3"/>
  <c r="CX31" i="3"/>
  <c r="DF30" i="3"/>
  <c r="DG30" i="3"/>
  <c r="DG28" i="3"/>
  <c r="DF27" i="3"/>
  <c r="DF26" i="3"/>
  <c r="DG26" i="3"/>
  <c r="DG24" i="3"/>
  <c r="DF23" i="3"/>
  <c r="DF22" i="3"/>
  <c r="DG22" i="3"/>
  <c r="DF21" i="3"/>
  <c r="DG21" i="3"/>
  <c r="DG20" i="3"/>
  <c r="DF55" i="3"/>
  <c r="DF52" i="3"/>
  <c r="DF51" i="3"/>
  <c r="DF49" i="3"/>
  <c r="CV47" i="3"/>
  <c r="DG46" i="3"/>
  <c r="DG45" i="3"/>
  <c r="CW35" i="3"/>
  <c r="CX35" i="3"/>
  <c r="DF34" i="3"/>
  <c r="DG34" i="3"/>
  <c r="CV16" i="3"/>
  <c r="CX16" i="3"/>
  <c r="DF15" i="3"/>
  <c r="DG15" i="3"/>
  <c r="DF14" i="3"/>
  <c r="DG14" i="3"/>
  <c r="DG13" i="3"/>
  <c r="DF12" i="3"/>
  <c r="DF11" i="3"/>
  <c r="DG11" i="3"/>
  <c r="DF10" i="3"/>
  <c r="DG10" i="3"/>
  <c r="DG9" i="3"/>
  <c r="DF8" i="3"/>
  <c r="DF7" i="3"/>
  <c r="DG7" i="3"/>
  <c r="DF6" i="3"/>
  <c r="DG6" i="3"/>
  <c r="DG5" i="3"/>
  <c r="DF19" i="3"/>
  <c r="CX18" i="3"/>
  <c r="DF17" i="3"/>
  <c r="DF4" i="3"/>
  <c r="CX3" i="3"/>
  <c r="DF2" i="3"/>
  <c r="CZ69" i="1" l="1"/>
  <c r="Y69" i="1" s="1"/>
  <c r="U70" i="8"/>
  <c r="K70" i="8" s="1"/>
  <c r="CZ34" i="1"/>
  <c r="Y34" i="1" s="1"/>
  <c r="CY74" i="1"/>
  <c r="X74" i="1" s="1"/>
  <c r="CZ84" i="1"/>
  <c r="Y84" i="1" s="1"/>
  <c r="CY30" i="1"/>
  <c r="X30" i="1" s="1"/>
  <c r="U72" i="8"/>
  <c r="K72" i="8" s="1"/>
  <c r="CZ148" i="1"/>
  <c r="Y148" i="1" s="1"/>
  <c r="CY50" i="1"/>
  <c r="X50" i="1" s="1"/>
  <c r="DM62" i="8"/>
  <c r="CY148" i="1"/>
  <c r="X148" i="1" s="1"/>
  <c r="CY85" i="1"/>
  <c r="X85" i="1" s="1"/>
  <c r="CZ31" i="1"/>
  <c r="Y31" i="1" s="1"/>
  <c r="CZ55" i="1"/>
  <c r="Y55" i="1" s="1"/>
  <c r="CY61" i="1"/>
  <c r="X61" i="1" s="1"/>
  <c r="DM115" i="8"/>
  <c r="CZ66" i="1"/>
  <c r="Y66" i="1" s="1"/>
  <c r="CY128" i="1"/>
  <c r="X128" i="1" s="1"/>
  <c r="CP145" i="1"/>
  <c r="O145" i="1" s="1"/>
  <c r="U117" i="8"/>
  <c r="K117" i="8" s="1"/>
  <c r="CZ140" i="1"/>
  <c r="Y140" i="1" s="1"/>
  <c r="CY46" i="1"/>
  <c r="X46" i="1" s="1"/>
  <c r="CY31" i="1"/>
  <c r="X31" i="1" s="1"/>
  <c r="CY129" i="1"/>
  <c r="X129" i="1" s="1"/>
  <c r="CY140" i="1"/>
  <c r="X140" i="1" s="1"/>
  <c r="CY86" i="1"/>
  <c r="X86" i="1" s="1"/>
  <c r="CZ133" i="1"/>
  <c r="Y133" i="1" s="1"/>
  <c r="CZ85" i="1"/>
  <c r="Y85" i="1" s="1"/>
  <c r="CZ72" i="1"/>
  <c r="Y72" i="1" s="1"/>
  <c r="CZ152" i="1"/>
  <c r="Y152" i="1" s="1"/>
  <c r="CY146" i="1"/>
  <c r="X146" i="1" s="1"/>
  <c r="CZ151" i="1"/>
  <c r="Y151" i="1" s="1"/>
  <c r="CY70" i="1"/>
  <c r="X70" i="1" s="1"/>
  <c r="CP152" i="1"/>
  <c r="O152" i="1" s="1"/>
  <c r="CY63" i="1"/>
  <c r="X63" i="1" s="1"/>
  <c r="CY87" i="1"/>
  <c r="X87" i="1" s="1"/>
  <c r="CP132" i="1"/>
  <c r="O132" i="1" s="1"/>
  <c r="CY35" i="1"/>
  <c r="X35" i="1" s="1"/>
  <c r="CZ33" i="1"/>
  <c r="Y33" i="1" s="1"/>
  <c r="CY67" i="1"/>
  <c r="X67" i="1" s="1"/>
  <c r="CY141" i="1"/>
  <c r="X141" i="1" s="1"/>
  <c r="CZ146" i="1"/>
  <c r="Y146" i="1" s="1"/>
  <c r="DM76" i="8"/>
  <c r="DM119" i="8"/>
  <c r="CP148" i="1"/>
  <c r="O148" i="1" s="1"/>
  <c r="CP149" i="1"/>
  <c r="O149" i="1" s="1"/>
  <c r="CZ37" i="1"/>
  <c r="Y37" i="1" s="1"/>
  <c r="CY152" i="1"/>
  <c r="X152" i="1" s="1"/>
  <c r="CY151" i="1"/>
  <c r="X151" i="1" s="1"/>
  <c r="CG154" i="1"/>
  <c r="CG121" i="1" s="1"/>
  <c r="CP144" i="1"/>
  <c r="O144" i="1" s="1"/>
  <c r="CZ62" i="1"/>
  <c r="Y62" i="1" s="1"/>
  <c r="CY125" i="1"/>
  <c r="X125" i="1" s="1"/>
  <c r="CY126" i="1"/>
  <c r="X126" i="1" s="1"/>
  <c r="CY131" i="1"/>
  <c r="X131" i="1" s="1"/>
  <c r="DM105" i="8"/>
  <c r="CZ83" i="1"/>
  <c r="Y83" i="1" s="1"/>
  <c r="CZ63" i="1"/>
  <c r="Y63" i="1" s="1"/>
  <c r="CY145" i="1"/>
  <c r="X145" i="1" s="1"/>
  <c r="CY71" i="1"/>
  <c r="X71" i="1" s="1"/>
  <c r="CY59" i="1"/>
  <c r="X59" i="1" s="1"/>
  <c r="CP47" i="1"/>
  <c r="O47" i="1" s="1"/>
  <c r="CZ44" i="1"/>
  <c r="Y44" i="1" s="1"/>
  <c r="CZ75" i="1"/>
  <c r="Y75" i="1" s="1"/>
  <c r="CY132" i="1"/>
  <c r="X132" i="1" s="1"/>
  <c r="CY139" i="1"/>
  <c r="X139" i="1" s="1"/>
  <c r="O25" i="13"/>
  <c r="E25" i="13" s="1"/>
  <c r="G25" i="13" s="1"/>
  <c r="CZ142" i="1"/>
  <c r="Y142" i="1" s="1"/>
  <c r="O23" i="13"/>
  <c r="E23" i="13" s="1"/>
  <c r="G23" i="13" s="1"/>
  <c r="CP75" i="1"/>
  <c r="O75" i="1" s="1"/>
  <c r="CY75" i="1"/>
  <c r="X75" i="1" s="1"/>
  <c r="CP71" i="1"/>
  <c r="O71" i="1" s="1"/>
  <c r="CZ86" i="1"/>
  <c r="Y86" i="1" s="1"/>
  <c r="CY73" i="1"/>
  <c r="X73" i="1" s="1"/>
  <c r="CZ59" i="1"/>
  <c r="Y59" i="1" s="1"/>
  <c r="CZ74" i="1"/>
  <c r="Y74" i="1" s="1"/>
  <c r="CP86" i="1"/>
  <c r="O86" i="1" s="1"/>
  <c r="CY41" i="1"/>
  <c r="X41" i="1" s="1"/>
  <c r="CY58" i="1"/>
  <c r="X58" i="1" s="1"/>
  <c r="CP76" i="1"/>
  <c r="O76" i="1" s="1"/>
  <c r="CY130" i="1"/>
  <c r="X130" i="1" s="1"/>
  <c r="CZ144" i="1"/>
  <c r="Y144" i="1" s="1"/>
  <c r="CZ70" i="1"/>
  <c r="Y70" i="1" s="1"/>
  <c r="CY76" i="1"/>
  <c r="X76" i="1" s="1"/>
  <c r="CY72" i="1"/>
  <c r="X72" i="1" s="1"/>
  <c r="O22" i="13"/>
  <c r="E22" i="13" s="1"/>
  <c r="G22" i="13" s="1"/>
  <c r="CY62" i="1"/>
  <c r="X62" i="1" s="1"/>
  <c r="CZ125" i="1"/>
  <c r="Y125" i="1" s="1"/>
  <c r="CP37" i="1"/>
  <c r="O37" i="1" s="1"/>
  <c r="CZ71" i="1"/>
  <c r="Y71" i="1" s="1"/>
  <c r="CZ132" i="1"/>
  <c r="Y132" i="1" s="1"/>
  <c r="U119" i="8"/>
  <c r="K119" i="8" s="1"/>
  <c r="CZ67" i="1"/>
  <c r="Y67" i="1" s="1"/>
  <c r="CP131" i="1"/>
  <c r="O131" i="1" s="1"/>
  <c r="CY135" i="1"/>
  <c r="X135" i="1" s="1"/>
  <c r="CZ46" i="1"/>
  <c r="Y46" i="1" s="1"/>
  <c r="CZ76" i="1"/>
  <c r="Y76" i="1" s="1"/>
  <c r="CZ126" i="1"/>
  <c r="Y126" i="1" s="1"/>
  <c r="DM74" i="8"/>
  <c r="DM66" i="8"/>
  <c r="CY84" i="1"/>
  <c r="X84" i="1" s="1"/>
  <c r="CP64" i="1"/>
  <c r="O64" i="1" s="1"/>
  <c r="U240" i="8"/>
  <c r="K240" i="8" s="1"/>
  <c r="DY154" i="1"/>
  <c r="DL154" i="1" s="1"/>
  <c r="CY137" i="1"/>
  <c r="X137" i="1" s="1"/>
  <c r="CP44" i="1"/>
  <c r="O44" i="1" s="1"/>
  <c r="EL154" i="1"/>
  <c r="CZ130" i="1"/>
  <c r="Y130" i="1" s="1"/>
  <c r="CY144" i="1"/>
  <c r="X144" i="1" s="1"/>
  <c r="CZ45" i="1"/>
  <c r="Y45" i="1" s="1"/>
  <c r="CP74" i="1"/>
  <c r="O74" i="1" s="1"/>
  <c r="CY66" i="1"/>
  <c r="X66" i="1" s="1"/>
  <c r="CP128" i="1"/>
  <c r="O128" i="1" s="1"/>
  <c r="U218" i="8"/>
  <c r="K218" i="8" s="1"/>
  <c r="O26" i="13"/>
  <c r="E26" i="13" s="1"/>
  <c r="G26" i="13" s="1"/>
  <c r="DM58" i="8"/>
  <c r="CP130" i="1"/>
  <c r="O130" i="1" s="1"/>
  <c r="CY147" i="1"/>
  <c r="X147" i="1" s="1"/>
  <c r="CY143" i="1"/>
  <c r="X143" i="1" s="1"/>
  <c r="CY34" i="1"/>
  <c r="X34" i="1" s="1"/>
  <c r="CP133" i="1"/>
  <c r="O133" i="1" s="1"/>
  <c r="CP141" i="1"/>
  <c r="O141" i="1" s="1"/>
  <c r="CZ78" i="1"/>
  <c r="Y78" i="1" s="1"/>
  <c r="CY77" i="1"/>
  <c r="X77" i="1" s="1"/>
  <c r="DM117" i="8"/>
  <c r="CP146" i="1"/>
  <c r="O146" i="1" s="1"/>
  <c r="DM240" i="8"/>
  <c r="CZ58" i="1"/>
  <c r="Y58" i="1" s="1"/>
  <c r="FV26" i="1"/>
  <c r="CY133" i="1"/>
  <c r="X133" i="1" s="1"/>
  <c r="CP143" i="1"/>
  <c r="O143" i="1" s="1"/>
  <c r="CZ143" i="1"/>
  <c r="Y143" i="1" s="1"/>
  <c r="CZ38" i="1"/>
  <c r="Y38" i="1" s="1"/>
  <c r="U74" i="8"/>
  <c r="K74" i="8" s="1"/>
  <c r="CZ30" i="1"/>
  <c r="Y30" i="1" s="1"/>
  <c r="CP77" i="1"/>
  <c r="O77" i="1" s="1"/>
  <c r="CY57" i="1"/>
  <c r="X57" i="1" s="1"/>
  <c r="CZ147" i="1"/>
  <c r="Y147" i="1" s="1"/>
  <c r="U66" i="8"/>
  <c r="K66" i="8" s="1"/>
  <c r="I32" i="17"/>
  <c r="I30" i="17"/>
  <c r="CY29" i="1"/>
  <c r="X29" i="1" s="1"/>
  <c r="U53" i="8" s="1"/>
  <c r="CY39" i="1"/>
  <c r="X39" i="1" s="1"/>
  <c r="CY47" i="1"/>
  <c r="X47" i="1" s="1"/>
  <c r="J36" i="17"/>
  <c r="J37" i="17"/>
  <c r="J31" i="17"/>
  <c r="CP85" i="1"/>
  <c r="O85" i="1" s="1"/>
  <c r="CZ134" i="1"/>
  <c r="Y134" i="1" s="1"/>
  <c r="CZ73" i="1"/>
  <c r="Y73" i="1" s="1"/>
  <c r="I33" i="17"/>
  <c r="I28" i="17"/>
  <c r="CY68" i="1"/>
  <c r="X68" i="1" s="1"/>
  <c r="CP137" i="1"/>
  <c r="O137" i="1" s="1"/>
  <c r="CY136" i="1"/>
  <c r="X136" i="1" s="1"/>
  <c r="CZ77" i="1"/>
  <c r="Y77" i="1" s="1"/>
  <c r="CY45" i="1"/>
  <c r="X45" i="1" s="1"/>
  <c r="U135" i="8"/>
  <c r="K135" i="8" s="1"/>
  <c r="CY149" i="1"/>
  <c r="X149" i="1" s="1"/>
  <c r="CY142" i="1"/>
  <c r="X142" i="1" s="1"/>
  <c r="J38" i="17"/>
  <c r="J34" i="17"/>
  <c r="H48" i="17"/>
  <c r="J48" i="17" s="1"/>
  <c r="H62" i="17"/>
  <c r="I62" i="17" s="1"/>
  <c r="H72" i="17"/>
  <c r="J72" i="17" s="1"/>
  <c r="H63" i="17"/>
  <c r="I63" i="17" s="1"/>
  <c r="H56" i="17"/>
  <c r="J56" i="17" s="1"/>
  <c r="CP62" i="1"/>
  <c r="O62" i="1" s="1"/>
  <c r="U210" i="8"/>
  <c r="K210" i="8" s="1"/>
  <c r="H44" i="17"/>
  <c r="J44" i="17" s="1"/>
  <c r="H47" i="17"/>
  <c r="J47" i="17" s="1"/>
  <c r="H68" i="17"/>
  <c r="J68" i="17" s="1"/>
  <c r="H59" i="17"/>
  <c r="J59" i="17" s="1"/>
  <c r="H69" i="17"/>
  <c r="J69" i="17" s="1"/>
  <c r="H55" i="17"/>
  <c r="J55" i="17" s="1"/>
  <c r="AH154" i="1"/>
  <c r="U154" i="1" s="1"/>
  <c r="AI154" i="1"/>
  <c r="V154" i="1" s="1"/>
  <c r="I35" i="17"/>
  <c r="H50" i="17"/>
  <c r="J50" i="17" s="1"/>
  <c r="H46" i="17"/>
  <c r="J46" i="17" s="1"/>
  <c r="H61" i="17"/>
  <c r="J61" i="17" s="1"/>
  <c r="H65" i="17"/>
  <c r="I65" i="17" s="1"/>
  <c r="H54" i="17"/>
  <c r="J54" i="17" s="1"/>
  <c r="CZ68" i="1"/>
  <c r="Y68" i="1" s="1"/>
  <c r="CP69" i="1"/>
  <c r="O69" i="1" s="1"/>
  <c r="I213" i="8"/>
  <c r="I29" i="17"/>
  <c r="H43" i="17"/>
  <c r="J43" i="17" s="1"/>
  <c r="H52" i="17"/>
  <c r="J52" i="17" s="1"/>
  <c r="H67" i="17"/>
  <c r="J67" i="17" s="1"/>
  <c r="H71" i="17"/>
  <c r="J71" i="17" s="1"/>
  <c r="CP46" i="1"/>
  <c r="O46" i="1" s="1"/>
  <c r="CP30" i="1"/>
  <c r="O30" i="1" s="1"/>
  <c r="U109" i="8"/>
  <c r="K109" i="8" s="1"/>
  <c r="U214" i="8"/>
  <c r="K214" i="8" s="1"/>
  <c r="CY124" i="1"/>
  <c r="X124" i="1" s="1"/>
  <c r="I40" i="17"/>
  <c r="H49" i="17"/>
  <c r="J49" i="17" s="1"/>
  <c r="H45" i="17"/>
  <c r="I45" i="17" s="1"/>
  <c r="H60" i="17"/>
  <c r="J60" i="17" s="1"/>
  <c r="H64" i="17"/>
  <c r="I64" i="17" s="1"/>
  <c r="CP38" i="1"/>
  <c r="O38" i="1" s="1"/>
  <c r="H42" i="17"/>
  <c r="J42" i="17" s="1"/>
  <c r="H51" i="17"/>
  <c r="J51" i="17" s="1"/>
  <c r="H66" i="17"/>
  <c r="J66" i="17" s="1"/>
  <c r="H70" i="17"/>
  <c r="J70" i="17" s="1"/>
  <c r="EI154" i="1"/>
  <c r="EI121" i="1" s="1"/>
  <c r="EH154" i="1"/>
  <c r="P163" i="1" s="1"/>
  <c r="EA154" i="1"/>
  <c r="EA121" i="1" s="1"/>
  <c r="CZ136" i="1"/>
  <c r="Y136" i="1" s="1"/>
  <c r="U222" i="8"/>
  <c r="K222" i="8" s="1"/>
  <c r="CZ128" i="1"/>
  <c r="Y128" i="1" s="1"/>
  <c r="GB154" i="1"/>
  <c r="ES154" i="1" s="1"/>
  <c r="DZ154" i="1"/>
  <c r="DM154" i="1" s="1"/>
  <c r="CP67" i="1"/>
  <c r="O67" i="1" s="1"/>
  <c r="CP49" i="1"/>
  <c r="O49" i="1" s="1"/>
  <c r="CZ39" i="1"/>
  <c r="Y39" i="1" s="1"/>
  <c r="EM154" i="1"/>
  <c r="AP154" i="1"/>
  <c r="AP121" i="1" s="1"/>
  <c r="U211" i="8"/>
  <c r="DS211" i="8" s="1"/>
  <c r="CZ124" i="1"/>
  <c r="Y124" i="1" s="1"/>
  <c r="CP134" i="1"/>
  <c r="O134" i="1" s="1"/>
  <c r="DW154" i="1"/>
  <c r="DW121" i="1" s="1"/>
  <c r="CZ149" i="1"/>
  <c r="Y149" i="1" s="1"/>
  <c r="CP124" i="1"/>
  <c r="O124" i="1" s="1"/>
  <c r="CZ129" i="1"/>
  <c r="Y129" i="1" s="1"/>
  <c r="CY134" i="1"/>
  <c r="X134" i="1" s="1"/>
  <c r="CI154" i="1"/>
  <c r="AZ154" i="1" s="1"/>
  <c r="FY154" i="1"/>
  <c r="FY121" i="1" s="1"/>
  <c r="EB154" i="1"/>
  <c r="EB121" i="1" s="1"/>
  <c r="CP140" i="1"/>
  <c r="O140" i="1" s="1"/>
  <c r="CP150" i="1"/>
  <c r="O150" i="1" s="1"/>
  <c r="CY127" i="1"/>
  <c r="X127" i="1" s="1"/>
  <c r="CP139" i="1"/>
  <c r="O139" i="1" s="1"/>
  <c r="CZ139" i="1"/>
  <c r="Y139" i="1" s="1"/>
  <c r="CZ135" i="1"/>
  <c r="Y135" i="1" s="1"/>
  <c r="AT154" i="1"/>
  <c r="AT121" i="1" s="1"/>
  <c r="AQ154" i="1"/>
  <c r="F164" i="1" s="1"/>
  <c r="CP127" i="1"/>
  <c r="O127" i="1" s="1"/>
  <c r="CZ53" i="1"/>
  <c r="Y53" i="1" s="1"/>
  <c r="U95" i="8"/>
  <c r="K95" i="8" s="1"/>
  <c r="U126" i="8"/>
  <c r="DS126" i="8" s="1"/>
  <c r="U113" i="8"/>
  <c r="K113" i="8" s="1"/>
  <c r="I130" i="8"/>
  <c r="DT15" i="10"/>
  <c r="I55" i="8"/>
  <c r="K84" i="8"/>
  <c r="I98" i="8"/>
  <c r="U52" i="8"/>
  <c r="DS52" i="8" s="1"/>
  <c r="U58" i="8"/>
  <c r="K58" i="8" s="1"/>
  <c r="I87" i="8"/>
  <c r="I335" i="8"/>
  <c r="EY18" i="7"/>
  <c r="CP135" i="1"/>
  <c r="O135" i="1" s="1"/>
  <c r="R243" i="8"/>
  <c r="P245" i="8" s="1"/>
  <c r="CP66" i="1"/>
  <c r="O66" i="1" s="1"/>
  <c r="CP142" i="1"/>
  <c r="O142" i="1" s="1"/>
  <c r="AG154" i="1"/>
  <c r="AG121" i="1" s="1"/>
  <c r="U224" i="8"/>
  <c r="K224" i="8" s="1"/>
  <c r="DM224" i="8"/>
  <c r="DM234" i="8"/>
  <c r="U234" i="8"/>
  <c r="K234" i="8" s="1"/>
  <c r="U232" i="8"/>
  <c r="K232" i="8" s="1"/>
  <c r="DM232" i="8"/>
  <c r="HL220" i="8"/>
  <c r="GS220" i="8"/>
  <c r="DK220" i="8"/>
  <c r="HF220" i="8"/>
  <c r="GQ220" i="8"/>
  <c r="I220" i="8"/>
  <c r="HB220" i="8"/>
  <c r="GP220" i="8"/>
  <c r="HN220" i="8"/>
  <c r="GJ220" i="8"/>
  <c r="GN220" i="8"/>
  <c r="HF222" i="8"/>
  <c r="GQ222" i="8"/>
  <c r="I222" i="8"/>
  <c r="HB222" i="8"/>
  <c r="GP222" i="8"/>
  <c r="HN222" i="8"/>
  <c r="GJ222" i="8"/>
  <c r="GN222" i="8"/>
  <c r="HL222" i="8"/>
  <c r="GS222" i="8"/>
  <c r="DK222" i="8"/>
  <c r="HN218" i="8"/>
  <c r="GJ218" i="8"/>
  <c r="GN218" i="8"/>
  <c r="HL218" i="8"/>
  <c r="GS218" i="8"/>
  <c r="DK218" i="8"/>
  <c r="HF218" i="8"/>
  <c r="GQ218" i="8"/>
  <c r="I218" i="8"/>
  <c r="HB218" i="8"/>
  <c r="GP218" i="8"/>
  <c r="HL236" i="8"/>
  <c r="GS236" i="8"/>
  <c r="DK236" i="8"/>
  <c r="HF236" i="8"/>
  <c r="GQ236" i="8"/>
  <c r="I236" i="8"/>
  <c r="HB236" i="8"/>
  <c r="GP236" i="8"/>
  <c r="HN236" i="8"/>
  <c r="GJ236" i="8"/>
  <c r="GN236" i="8"/>
  <c r="HB240" i="8"/>
  <c r="GP240" i="8"/>
  <c r="HN240" i="8"/>
  <c r="GJ240" i="8"/>
  <c r="GN240" i="8"/>
  <c r="HL240" i="8"/>
  <c r="GS240" i="8"/>
  <c r="DK240" i="8"/>
  <c r="HF240" i="8"/>
  <c r="GQ240" i="8"/>
  <c r="I240" i="8"/>
  <c r="DM226" i="8"/>
  <c r="U226" i="8"/>
  <c r="K226" i="8" s="1"/>
  <c r="CY40" i="1"/>
  <c r="X40" i="1" s="1"/>
  <c r="CP34" i="1"/>
  <c r="O34" i="1" s="1"/>
  <c r="CP84" i="1"/>
  <c r="O84" i="1" s="1"/>
  <c r="CJ154" i="1"/>
  <c r="CJ121" i="1" s="1"/>
  <c r="CP151" i="1"/>
  <c r="O151" i="1" s="1"/>
  <c r="U216" i="8"/>
  <c r="K216" i="8" s="1"/>
  <c r="DM216" i="8"/>
  <c r="DM220" i="8"/>
  <c r="U220" i="8"/>
  <c r="K220" i="8" s="1"/>
  <c r="DM236" i="8"/>
  <c r="U236" i="8"/>
  <c r="K236" i="8" s="1"/>
  <c r="HB216" i="8"/>
  <c r="GP216" i="8"/>
  <c r="HN216" i="8"/>
  <c r="GJ216" i="8"/>
  <c r="GN216" i="8"/>
  <c r="HL216" i="8"/>
  <c r="GS216" i="8"/>
  <c r="DK216" i="8"/>
  <c r="HF216" i="8"/>
  <c r="GQ216" i="8"/>
  <c r="I216" i="8"/>
  <c r="HN226" i="8"/>
  <c r="GJ226" i="8"/>
  <c r="GN226" i="8"/>
  <c r="HL226" i="8"/>
  <c r="GS226" i="8"/>
  <c r="DK226" i="8"/>
  <c r="HF226" i="8"/>
  <c r="GQ226" i="8"/>
  <c r="I226" i="8"/>
  <c r="HB226" i="8"/>
  <c r="GP226" i="8"/>
  <c r="HN211" i="8"/>
  <c r="GY211" i="8"/>
  <c r="HL211" i="8"/>
  <c r="DQ211" i="8"/>
  <c r="HF211" i="8"/>
  <c r="I211" i="8"/>
  <c r="HB211" i="8"/>
  <c r="HL209" i="8"/>
  <c r="GK209" i="8"/>
  <c r="HF209" i="8"/>
  <c r="GJ209" i="8"/>
  <c r="HB209" i="8"/>
  <c r="DQ209" i="8"/>
  <c r="HN209" i="8"/>
  <c r="HX209" i="8"/>
  <c r="I209" i="8"/>
  <c r="HF214" i="8"/>
  <c r="GQ214" i="8"/>
  <c r="I214" i="8"/>
  <c r="HB214" i="8"/>
  <c r="GP214" i="8"/>
  <c r="HN214" i="8"/>
  <c r="GJ214" i="8"/>
  <c r="GN214" i="8"/>
  <c r="HL214" i="8"/>
  <c r="GS214" i="8"/>
  <c r="DK214" i="8"/>
  <c r="DM228" i="8"/>
  <c r="U228" i="8"/>
  <c r="K228" i="8" s="1"/>
  <c r="DM230" i="8"/>
  <c r="U230" i="8"/>
  <c r="K230" i="8" s="1"/>
  <c r="HF210" i="8"/>
  <c r="DQ210" i="8"/>
  <c r="HB210" i="8"/>
  <c r="I210" i="8"/>
  <c r="HN210" i="8"/>
  <c r="GL210" i="8"/>
  <c r="HL210" i="8"/>
  <c r="GJ210" i="8"/>
  <c r="HF238" i="8"/>
  <c r="GQ238" i="8"/>
  <c r="I238" i="8"/>
  <c r="HB238" i="8"/>
  <c r="GP238" i="8"/>
  <c r="HN238" i="8"/>
  <c r="GJ238" i="8"/>
  <c r="GN238" i="8"/>
  <c r="HL238" i="8"/>
  <c r="GS238" i="8"/>
  <c r="DK238" i="8"/>
  <c r="DM238" i="8"/>
  <c r="U238" i="8"/>
  <c r="K238" i="8" s="1"/>
  <c r="CP147" i="1"/>
  <c r="O147" i="1" s="1"/>
  <c r="HB232" i="8"/>
  <c r="GP232" i="8"/>
  <c r="HN232" i="8"/>
  <c r="GJ232" i="8"/>
  <c r="GN232" i="8"/>
  <c r="HL232" i="8"/>
  <c r="GS232" i="8"/>
  <c r="DK232" i="8"/>
  <c r="HF232" i="8"/>
  <c r="GQ232" i="8"/>
  <c r="I232" i="8"/>
  <c r="HF230" i="8"/>
  <c r="GQ230" i="8"/>
  <c r="I230" i="8"/>
  <c r="HB230" i="8"/>
  <c r="GP230" i="8"/>
  <c r="HN230" i="8"/>
  <c r="GJ230" i="8"/>
  <c r="GN230" i="8"/>
  <c r="HL230" i="8"/>
  <c r="GS230" i="8"/>
  <c r="DK230" i="8"/>
  <c r="HB224" i="8"/>
  <c r="GP224" i="8"/>
  <c r="HN224" i="8"/>
  <c r="GJ224" i="8"/>
  <c r="GN224" i="8"/>
  <c r="HL224" i="8"/>
  <c r="GS224" i="8"/>
  <c r="DK224" i="8"/>
  <c r="HF224" i="8"/>
  <c r="GQ224" i="8"/>
  <c r="I224" i="8"/>
  <c r="HL228" i="8"/>
  <c r="GS228" i="8"/>
  <c r="DK228" i="8"/>
  <c r="HF228" i="8"/>
  <c r="GQ228" i="8"/>
  <c r="I228" i="8"/>
  <c r="HB228" i="8"/>
  <c r="GP228" i="8"/>
  <c r="HN228" i="8"/>
  <c r="GJ228" i="8"/>
  <c r="GN228" i="8"/>
  <c r="HL212" i="8"/>
  <c r="DQ212" i="8"/>
  <c r="HF212" i="8"/>
  <c r="I212" i="8"/>
  <c r="HB212" i="8"/>
  <c r="HN212" i="8"/>
  <c r="GZ212" i="8"/>
  <c r="U209" i="8"/>
  <c r="DG209" i="8"/>
  <c r="K257" i="8" s="1"/>
  <c r="HN234" i="8"/>
  <c r="GJ234" i="8"/>
  <c r="GN234" i="8"/>
  <c r="HL234" i="8"/>
  <c r="GS234" i="8"/>
  <c r="DK234" i="8"/>
  <c r="HF234" i="8"/>
  <c r="GQ234" i="8"/>
  <c r="I234" i="8"/>
  <c r="HB234" i="8"/>
  <c r="GP234" i="8"/>
  <c r="GA154" i="1"/>
  <c r="GA121" i="1" s="1"/>
  <c r="AU154" i="1"/>
  <c r="AU121" i="1" s="1"/>
  <c r="AJ154" i="1"/>
  <c r="AJ121" i="1" s="1"/>
  <c r="CP138" i="1"/>
  <c r="O138" i="1" s="1"/>
  <c r="CP129" i="1"/>
  <c r="O129" i="1" s="1"/>
  <c r="AD154" i="1"/>
  <c r="AD121" i="1" s="1"/>
  <c r="AF154" i="1"/>
  <c r="AF121" i="1" s="1"/>
  <c r="EY15" i="7"/>
  <c r="I165" i="8"/>
  <c r="K191" i="8"/>
  <c r="DT15" i="7"/>
  <c r="CY49" i="1"/>
  <c r="X49" i="1" s="1"/>
  <c r="CZ64" i="1"/>
  <c r="Y64" i="1" s="1"/>
  <c r="CY51" i="1"/>
  <c r="X51" i="1" s="1"/>
  <c r="DM113" i="8"/>
  <c r="CP78" i="1"/>
  <c r="O78" i="1" s="1"/>
  <c r="CY65" i="1"/>
  <c r="X65" i="1" s="1"/>
  <c r="CY79" i="1"/>
  <c r="X79" i="1" s="1"/>
  <c r="EB89" i="1"/>
  <c r="EB26" i="1" s="1"/>
  <c r="R138" i="8"/>
  <c r="CP70" i="1"/>
  <c r="O70" i="1" s="1"/>
  <c r="CZ87" i="1"/>
  <c r="Y87" i="1" s="1"/>
  <c r="CP54" i="1"/>
  <c r="O54" i="1" s="1"/>
  <c r="CZ35" i="1"/>
  <c r="Y35" i="1" s="1"/>
  <c r="CZ47" i="1"/>
  <c r="Y47" i="1" s="1"/>
  <c r="CY64" i="1"/>
  <c r="X64" i="1" s="1"/>
  <c r="CP82" i="1"/>
  <c r="O82" i="1" s="1"/>
  <c r="CZ51" i="1"/>
  <c r="Y51" i="1" s="1"/>
  <c r="CP65" i="1"/>
  <c r="O65" i="1" s="1"/>
  <c r="CZ65" i="1"/>
  <c r="Y65" i="1" s="1"/>
  <c r="CP80" i="1"/>
  <c r="O80" i="1" s="1"/>
  <c r="GM80" i="1" s="1"/>
  <c r="GN80" i="1" s="1"/>
  <c r="CZ79" i="1"/>
  <c r="Y79" i="1" s="1"/>
  <c r="CP81" i="1"/>
  <c r="O81" i="1" s="1"/>
  <c r="CY78" i="1"/>
  <c r="X78" i="1" s="1"/>
  <c r="CP33" i="1"/>
  <c r="O33" i="1" s="1"/>
  <c r="CP60" i="1"/>
  <c r="O60" i="1" s="1"/>
  <c r="CP45" i="1"/>
  <c r="O45" i="1" s="1"/>
  <c r="CP42" i="1"/>
  <c r="O42" i="1" s="1"/>
  <c r="AB81" i="1"/>
  <c r="CY83" i="1"/>
  <c r="X83" i="1" s="1"/>
  <c r="H126" i="8"/>
  <c r="CP48" i="1"/>
  <c r="O48" i="1" s="1"/>
  <c r="CY48" i="1"/>
  <c r="X48" i="1" s="1"/>
  <c r="AI89" i="1"/>
  <c r="V89" i="1" s="1"/>
  <c r="CP43" i="1"/>
  <c r="O43" i="1" s="1"/>
  <c r="DY89" i="1"/>
  <c r="DY26" i="1" s="1"/>
  <c r="CY43" i="1"/>
  <c r="X43" i="1" s="1"/>
  <c r="CP87" i="1"/>
  <c r="O87" i="1" s="1"/>
  <c r="HX127" i="8"/>
  <c r="I127" i="8"/>
  <c r="HF133" i="8"/>
  <c r="GQ133" i="8"/>
  <c r="I133" i="8"/>
  <c r="GS133" i="8"/>
  <c r="HB133" i="8"/>
  <c r="GP133" i="8"/>
  <c r="DK133" i="8"/>
  <c r="HN133" i="8"/>
  <c r="GJ133" i="8"/>
  <c r="GN133" i="8"/>
  <c r="HL133" i="8"/>
  <c r="CP83" i="1"/>
  <c r="O83" i="1" s="1"/>
  <c r="DM131" i="8"/>
  <c r="U131" i="8"/>
  <c r="K131" i="8" s="1"/>
  <c r="DM133" i="8"/>
  <c r="U133" i="8"/>
  <c r="K133" i="8" s="1"/>
  <c r="U125" i="8"/>
  <c r="DG125" i="8"/>
  <c r="HL125" i="8"/>
  <c r="GK125" i="8"/>
  <c r="I125" i="8"/>
  <c r="HF125" i="8"/>
  <c r="GJ125" i="8"/>
  <c r="HN125" i="8"/>
  <c r="HB125" i="8"/>
  <c r="DQ125" i="8"/>
  <c r="HX125" i="8"/>
  <c r="CY81" i="1"/>
  <c r="X81" i="1" s="1"/>
  <c r="K127" i="8"/>
  <c r="HL131" i="8"/>
  <c r="GS131" i="8"/>
  <c r="DK131" i="8"/>
  <c r="GJ131" i="8"/>
  <c r="HF131" i="8"/>
  <c r="GQ131" i="8"/>
  <c r="I131" i="8"/>
  <c r="HB131" i="8"/>
  <c r="GP131" i="8"/>
  <c r="HN131" i="8"/>
  <c r="GN131" i="8"/>
  <c r="HN129" i="8"/>
  <c r="GZ129" i="8"/>
  <c r="HL129" i="8"/>
  <c r="DQ129" i="8"/>
  <c r="HF129" i="8"/>
  <c r="I129" i="8"/>
  <c r="HB129" i="8"/>
  <c r="HB128" i="8"/>
  <c r="I128" i="8"/>
  <c r="HN128" i="8"/>
  <c r="GY128" i="8"/>
  <c r="HL128" i="8"/>
  <c r="DQ128" i="8"/>
  <c r="HF128" i="8"/>
  <c r="HB135" i="8"/>
  <c r="GP135" i="8"/>
  <c r="HF135" i="8"/>
  <c r="HN135" i="8"/>
  <c r="GJ135" i="8"/>
  <c r="GN135" i="8"/>
  <c r="HL135" i="8"/>
  <c r="GS135" i="8"/>
  <c r="DK135" i="8"/>
  <c r="GQ135" i="8"/>
  <c r="I135" i="8"/>
  <c r="HF126" i="8"/>
  <c r="DQ126" i="8"/>
  <c r="HB126" i="8"/>
  <c r="I126" i="8"/>
  <c r="HN126" i="8"/>
  <c r="GL126" i="8"/>
  <c r="HL126" i="8"/>
  <c r="GJ126" i="8"/>
  <c r="EI89" i="1"/>
  <c r="CJ89" i="1"/>
  <c r="CJ26" i="1" s="1"/>
  <c r="R122" i="8"/>
  <c r="CP79" i="1"/>
  <c r="O79" i="1" s="1"/>
  <c r="CP73" i="1"/>
  <c r="O73" i="1" s="1"/>
  <c r="CP51" i="1"/>
  <c r="O51" i="1" s="1"/>
  <c r="CY38" i="1"/>
  <c r="X38" i="1" s="1"/>
  <c r="CZ41" i="1"/>
  <c r="Y41" i="1" s="1"/>
  <c r="CY53" i="1"/>
  <c r="X53" i="1" s="1"/>
  <c r="U111" i="8"/>
  <c r="K111" i="8" s="1"/>
  <c r="DM111" i="8"/>
  <c r="CP57" i="1"/>
  <c r="O57" i="1" s="1"/>
  <c r="HL95" i="8"/>
  <c r="GJ95" i="8"/>
  <c r="HF95" i="8"/>
  <c r="DQ95" i="8"/>
  <c r="HB95" i="8"/>
  <c r="I95" i="8"/>
  <c r="HN95" i="8"/>
  <c r="GL95" i="8"/>
  <c r="HF101" i="8"/>
  <c r="GQ101" i="8"/>
  <c r="I101" i="8"/>
  <c r="HB101" i="8"/>
  <c r="GP101" i="8"/>
  <c r="HN101" i="8"/>
  <c r="GJ101" i="8"/>
  <c r="GN101" i="8"/>
  <c r="HL101" i="8"/>
  <c r="GS101" i="8"/>
  <c r="DK101" i="8"/>
  <c r="HN105" i="8"/>
  <c r="GJ105" i="8"/>
  <c r="GN105" i="8"/>
  <c r="HL105" i="8"/>
  <c r="GS105" i="8"/>
  <c r="DK105" i="8"/>
  <c r="HF105" i="8"/>
  <c r="GQ105" i="8"/>
  <c r="I105" i="8"/>
  <c r="HB105" i="8"/>
  <c r="GP105" i="8"/>
  <c r="HL99" i="8"/>
  <c r="GS99" i="8"/>
  <c r="DK99" i="8"/>
  <c r="HF99" i="8"/>
  <c r="GQ99" i="8"/>
  <c r="I99" i="8"/>
  <c r="HB99" i="8"/>
  <c r="GP99" i="8"/>
  <c r="HN99" i="8"/>
  <c r="GJ99" i="8"/>
  <c r="GN99" i="8"/>
  <c r="HL107" i="8"/>
  <c r="GS107" i="8"/>
  <c r="DK107" i="8"/>
  <c r="HF107" i="8"/>
  <c r="GQ107" i="8"/>
  <c r="I107" i="8"/>
  <c r="HB107" i="8"/>
  <c r="GP107" i="8"/>
  <c r="HN107" i="8"/>
  <c r="GJ107" i="8"/>
  <c r="GN107" i="8"/>
  <c r="HF109" i="8"/>
  <c r="GQ109" i="8"/>
  <c r="I109" i="8"/>
  <c r="HB109" i="8"/>
  <c r="GP109" i="8"/>
  <c r="HN109" i="8"/>
  <c r="GJ109" i="8"/>
  <c r="GN109" i="8"/>
  <c r="HL109" i="8"/>
  <c r="GS109" i="8"/>
  <c r="DK109" i="8"/>
  <c r="HN97" i="8"/>
  <c r="GZ97" i="8"/>
  <c r="HL97" i="8"/>
  <c r="DQ97" i="8"/>
  <c r="HF97" i="8"/>
  <c r="I97" i="8"/>
  <c r="HB97" i="8"/>
  <c r="HB96" i="8"/>
  <c r="HN96" i="8"/>
  <c r="GY96" i="8"/>
  <c r="HL96" i="8"/>
  <c r="DQ96" i="8"/>
  <c r="HF96" i="8"/>
  <c r="I96" i="8"/>
  <c r="HB103" i="8"/>
  <c r="GP103" i="8"/>
  <c r="HN103" i="8"/>
  <c r="GJ103" i="8"/>
  <c r="GN103" i="8"/>
  <c r="HL103" i="8"/>
  <c r="GS103" i="8"/>
  <c r="DK103" i="8"/>
  <c r="HF103" i="8"/>
  <c r="GQ103" i="8"/>
  <c r="I103" i="8"/>
  <c r="HL115" i="8"/>
  <c r="GS115" i="8"/>
  <c r="DK115" i="8"/>
  <c r="HF115" i="8"/>
  <c r="GQ115" i="8"/>
  <c r="I115" i="8"/>
  <c r="HB115" i="8"/>
  <c r="GP115" i="8"/>
  <c r="HN115" i="8"/>
  <c r="GJ115" i="8"/>
  <c r="GN115" i="8"/>
  <c r="AG89" i="1"/>
  <c r="AG26" i="1" s="1"/>
  <c r="AJ89" i="1"/>
  <c r="AJ26" i="1" s="1"/>
  <c r="HB111" i="8"/>
  <c r="GP111" i="8"/>
  <c r="HN111" i="8"/>
  <c r="GJ111" i="8"/>
  <c r="GN111" i="8"/>
  <c r="HL111" i="8"/>
  <c r="GS111" i="8"/>
  <c r="DK111" i="8"/>
  <c r="HF111" i="8"/>
  <c r="GQ111" i="8"/>
  <c r="I111" i="8"/>
  <c r="DM107" i="8"/>
  <c r="U107" i="8"/>
  <c r="K107" i="8" s="1"/>
  <c r="HB119" i="8"/>
  <c r="GP119" i="8"/>
  <c r="HN119" i="8"/>
  <c r="GJ119" i="8"/>
  <c r="GN119" i="8"/>
  <c r="HL119" i="8"/>
  <c r="GS119" i="8"/>
  <c r="DK119" i="8"/>
  <c r="HF119" i="8"/>
  <c r="GQ119" i="8"/>
  <c r="I119" i="8"/>
  <c r="DM99" i="8"/>
  <c r="U99" i="8"/>
  <c r="K99" i="8" s="1"/>
  <c r="CP63" i="1"/>
  <c r="O63" i="1" s="1"/>
  <c r="U103" i="8"/>
  <c r="K103" i="8" s="1"/>
  <c r="DM103" i="8"/>
  <c r="CP61" i="1"/>
  <c r="O61" i="1" s="1"/>
  <c r="DM101" i="8"/>
  <c r="U101" i="8"/>
  <c r="K101" i="8" s="1"/>
  <c r="HF117" i="8"/>
  <c r="GQ117" i="8"/>
  <c r="I117" i="8"/>
  <c r="HB117" i="8"/>
  <c r="GP117" i="8"/>
  <c r="HN117" i="8"/>
  <c r="GJ117" i="8"/>
  <c r="GN117" i="8"/>
  <c r="HL117" i="8"/>
  <c r="GS117" i="8"/>
  <c r="DK117" i="8"/>
  <c r="HN94" i="8"/>
  <c r="HX94" i="8"/>
  <c r="I94" i="8"/>
  <c r="HL94" i="8"/>
  <c r="GK94" i="8"/>
  <c r="HF94" i="8"/>
  <c r="GJ94" i="8"/>
  <c r="HB94" i="8"/>
  <c r="DQ94" i="8"/>
  <c r="U94" i="8"/>
  <c r="DG94" i="8"/>
  <c r="HN113" i="8"/>
  <c r="GJ113" i="8"/>
  <c r="GN113" i="8"/>
  <c r="HL113" i="8"/>
  <c r="GS113" i="8"/>
  <c r="DK113" i="8"/>
  <c r="HF113" i="8"/>
  <c r="GQ113" i="8"/>
  <c r="I113" i="8"/>
  <c r="HB113" i="8"/>
  <c r="GP113" i="8"/>
  <c r="CP58" i="1"/>
  <c r="O58" i="1" s="1"/>
  <c r="EH89" i="1"/>
  <c r="CP29" i="1"/>
  <c r="O29" i="1" s="1"/>
  <c r="CZ43" i="1"/>
  <c r="Y43" i="1" s="1"/>
  <c r="CZ49" i="1"/>
  <c r="Y49" i="1" s="1"/>
  <c r="CP41" i="1"/>
  <c r="O41" i="1" s="1"/>
  <c r="DX89" i="1"/>
  <c r="DX26" i="1" s="1"/>
  <c r="CP40" i="1"/>
  <c r="O40" i="1" s="1"/>
  <c r="HB88" i="8"/>
  <c r="GP88" i="8"/>
  <c r="HN88" i="8"/>
  <c r="GJ88" i="8"/>
  <c r="GN88" i="8"/>
  <c r="HL88" i="8"/>
  <c r="GS88" i="8"/>
  <c r="DK88" i="8"/>
  <c r="H90" i="8" s="1"/>
  <c r="HF88" i="8"/>
  <c r="GQ88" i="8"/>
  <c r="I88" i="8"/>
  <c r="HL85" i="8"/>
  <c r="DQ85" i="8"/>
  <c r="HF85" i="8"/>
  <c r="I85" i="8"/>
  <c r="HB85" i="8"/>
  <c r="HN85" i="8"/>
  <c r="GY85" i="8"/>
  <c r="U88" i="8"/>
  <c r="K88" i="8" s="1"/>
  <c r="DM88" i="8"/>
  <c r="J90" i="8" s="1"/>
  <c r="HF86" i="8"/>
  <c r="I86" i="8"/>
  <c r="HB86" i="8"/>
  <c r="HN86" i="8"/>
  <c r="GZ86" i="8"/>
  <c r="HL86" i="8"/>
  <c r="DQ86" i="8"/>
  <c r="I84" i="8"/>
  <c r="HX84" i="8"/>
  <c r="HB82" i="8"/>
  <c r="DQ82" i="8"/>
  <c r="HN82" i="8"/>
  <c r="HX82" i="8"/>
  <c r="I82" i="8"/>
  <c r="HL82" i="8"/>
  <c r="GK82" i="8"/>
  <c r="HF82" i="8"/>
  <c r="GJ82" i="8"/>
  <c r="DG82" i="8"/>
  <c r="U82" i="8"/>
  <c r="CR53" i="1"/>
  <c r="Q53" i="1" s="1"/>
  <c r="T83" i="8"/>
  <c r="R91" i="8" s="1"/>
  <c r="H83" i="8"/>
  <c r="GM52" i="1"/>
  <c r="GN52" i="1" s="1"/>
  <c r="DZ89" i="1"/>
  <c r="DZ26" i="1" s="1"/>
  <c r="AT89" i="1"/>
  <c r="AT26" i="1" s="1"/>
  <c r="AU89" i="1"/>
  <c r="CP55" i="1"/>
  <c r="O55" i="1" s="1"/>
  <c r="GA89" i="1"/>
  <c r="ER89" i="1" s="1"/>
  <c r="CZ50" i="1"/>
  <c r="Y50" i="1" s="1"/>
  <c r="AH89" i="1"/>
  <c r="AH26" i="1" s="1"/>
  <c r="CP50" i="1"/>
  <c r="O50" i="1" s="1"/>
  <c r="R79" i="8"/>
  <c r="CZ40" i="1"/>
  <c r="Y40" i="1" s="1"/>
  <c r="CY44" i="1"/>
  <c r="X44" i="1" s="1"/>
  <c r="U60" i="8"/>
  <c r="K60" i="8" s="1"/>
  <c r="DM60" i="8"/>
  <c r="AE89" i="1"/>
  <c r="R89" i="1" s="1"/>
  <c r="CZ48" i="1"/>
  <c r="Y48" i="1" s="1"/>
  <c r="HB68" i="8"/>
  <c r="GP68" i="8"/>
  <c r="HF68" i="8"/>
  <c r="HN68" i="8"/>
  <c r="GJ68" i="8"/>
  <c r="GN68" i="8"/>
  <c r="GQ68" i="8"/>
  <c r="HL68" i="8"/>
  <c r="GS68" i="8"/>
  <c r="DK68" i="8"/>
  <c r="I68" i="8"/>
  <c r="HF58" i="8"/>
  <c r="GQ58" i="8"/>
  <c r="I58" i="8"/>
  <c r="DK58" i="8"/>
  <c r="HB58" i="8"/>
  <c r="GP58" i="8"/>
  <c r="HL58" i="8"/>
  <c r="HN58" i="8"/>
  <c r="GJ58" i="8"/>
  <c r="GN58" i="8"/>
  <c r="GS58" i="8"/>
  <c r="U68" i="8"/>
  <c r="K68" i="8" s="1"/>
  <c r="DM68" i="8"/>
  <c r="HB53" i="8"/>
  <c r="HF53" i="8"/>
  <c r="HN53" i="8"/>
  <c r="GY53" i="8"/>
  <c r="HL53" i="8"/>
  <c r="DQ53" i="8"/>
  <c r="I53" i="8"/>
  <c r="HL64" i="8"/>
  <c r="GS64" i="8"/>
  <c r="DK64" i="8"/>
  <c r="HF64" i="8"/>
  <c r="GQ64" i="8"/>
  <c r="I64" i="8"/>
  <c r="GJ64" i="8"/>
  <c r="HB64" i="8"/>
  <c r="GP64" i="8"/>
  <c r="HN64" i="8"/>
  <c r="GN64" i="8"/>
  <c r="HF66" i="8"/>
  <c r="GQ66" i="8"/>
  <c r="I66" i="8"/>
  <c r="GS66" i="8"/>
  <c r="HB66" i="8"/>
  <c r="GP66" i="8"/>
  <c r="HN66" i="8"/>
  <c r="GJ66" i="8"/>
  <c r="GN66" i="8"/>
  <c r="HL66" i="8"/>
  <c r="DK66" i="8"/>
  <c r="HL56" i="8"/>
  <c r="GS56" i="8"/>
  <c r="DK56" i="8"/>
  <c r="HN56" i="8"/>
  <c r="GN56" i="8"/>
  <c r="HF56" i="8"/>
  <c r="GQ56" i="8"/>
  <c r="I56" i="8"/>
  <c r="GJ56" i="8"/>
  <c r="HB56" i="8"/>
  <c r="GP56" i="8"/>
  <c r="HB60" i="8"/>
  <c r="GP60" i="8"/>
  <c r="I60" i="8"/>
  <c r="HN60" i="8"/>
  <c r="GJ60" i="8"/>
  <c r="GN60" i="8"/>
  <c r="GQ60" i="8"/>
  <c r="HL60" i="8"/>
  <c r="GS60" i="8"/>
  <c r="DK60" i="8"/>
  <c r="HF60" i="8"/>
  <c r="HL72" i="8"/>
  <c r="GS72" i="8"/>
  <c r="DK72" i="8"/>
  <c r="GN72" i="8"/>
  <c r="HF72" i="8"/>
  <c r="GQ72" i="8"/>
  <c r="I72" i="8"/>
  <c r="HN72" i="8"/>
  <c r="GJ72" i="8"/>
  <c r="HB72" i="8"/>
  <c r="GP72" i="8"/>
  <c r="DM56" i="8"/>
  <c r="U56" i="8"/>
  <c r="K56" i="8" s="1"/>
  <c r="DM64" i="8"/>
  <c r="U64" i="8"/>
  <c r="K64" i="8" s="1"/>
  <c r="HN54" i="8"/>
  <c r="GZ54" i="8"/>
  <c r="HL54" i="8"/>
  <c r="DQ54" i="8"/>
  <c r="HB54" i="8"/>
  <c r="HF54" i="8"/>
  <c r="I54" i="8"/>
  <c r="HL52" i="8"/>
  <c r="GJ52" i="8"/>
  <c r="HN52" i="8"/>
  <c r="HF52" i="8"/>
  <c r="DQ52" i="8"/>
  <c r="HB52" i="8"/>
  <c r="I52" i="8"/>
  <c r="GL52" i="8"/>
  <c r="HN62" i="8"/>
  <c r="GJ62" i="8"/>
  <c r="GN62" i="8"/>
  <c r="HB62" i="8"/>
  <c r="HL62" i="8"/>
  <c r="GS62" i="8"/>
  <c r="DK62" i="8"/>
  <c r="GP62" i="8"/>
  <c r="HF62" i="8"/>
  <c r="GQ62" i="8"/>
  <c r="I62" i="8"/>
  <c r="HF74" i="8"/>
  <c r="GQ74" i="8"/>
  <c r="I74" i="8"/>
  <c r="HB74" i="8"/>
  <c r="GP74" i="8"/>
  <c r="GS74" i="8"/>
  <c r="HN74" i="8"/>
  <c r="GJ74" i="8"/>
  <c r="GN74" i="8"/>
  <c r="HL74" i="8"/>
  <c r="DK74" i="8"/>
  <c r="HN70" i="8"/>
  <c r="GJ70" i="8"/>
  <c r="GN70" i="8"/>
  <c r="HL70" i="8"/>
  <c r="GS70" i="8"/>
  <c r="DK70" i="8"/>
  <c r="HB70" i="8"/>
  <c r="GP70" i="8"/>
  <c r="HF70" i="8"/>
  <c r="GQ70" i="8"/>
  <c r="I70" i="8"/>
  <c r="HB76" i="8"/>
  <c r="GP76" i="8"/>
  <c r="GQ76" i="8"/>
  <c r="HN76" i="8"/>
  <c r="GJ76" i="8"/>
  <c r="GN76" i="8"/>
  <c r="HF76" i="8"/>
  <c r="I76" i="8"/>
  <c r="HL76" i="8"/>
  <c r="GS76" i="8"/>
  <c r="DK76" i="8"/>
  <c r="HN51" i="8"/>
  <c r="HX51" i="8"/>
  <c r="I51" i="8"/>
  <c r="HL51" i="8"/>
  <c r="GK51" i="8"/>
  <c r="HF51" i="8"/>
  <c r="GJ51" i="8"/>
  <c r="HB51" i="8"/>
  <c r="DQ51" i="8"/>
  <c r="U51" i="8"/>
  <c r="DG51" i="8"/>
  <c r="AQ89" i="1"/>
  <c r="AQ26" i="1" s="1"/>
  <c r="BZ26" i="1"/>
  <c r="FR26" i="1"/>
  <c r="EL89" i="1"/>
  <c r="CI89" i="1"/>
  <c r="AZ89" i="1" s="1"/>
  <c r="AP89" i="1"/>
  <c r="F98" i="1" s="1"/>
  <c r="CP35" i="1"/>
  <c r="O35" i="1" s="1"/>
  <c r="CP39" i="1"/>
  <c r="O39" i="1" s="1"/>
  <c r="EA89" i="1"/>
  <c r="GB89" i="1"/>
  <c r="CG26" i="1"/>
  <c r="AX89" i="1"/>
  <c r="DG33" i="3"/>
  <c r="DF33" i="3"/>
  <c r="DG37" i="3"/>
  <c r="DF37" i="3"/>
  <c r="CP28" i="1"/>
  <c r="O28" i="1" s="1"/>
  <c r="AC89" i="1"/>
  <c r="CP31" i="1"/>
  <c r="O31" i="1" s="1"/>
  <c r="DU89" i="1"/>
  <c r="AB35" i="1"/>
  <c r="CY33" i="1"/>
  <c r="X33" i="1" s="1"/>
  <c r="CZ29" i="1"/>
  <c r="Y29" i="1" s="1"/>
  <c r="CZ54" i="1"/>
  <c r="Y54" i="1" s="1"/>
  <c r="CY54" i="1"/>
  <c r="X54" i="1" s="1"/>
  <c r="CP56" i="1"/>
  <c r="O56" i="1" s="1"/>
  <c r="GM56" i="1" s="1"/>
  <c r="GN56" i="1" s="1"/>
  <c r="CP59" i="1"/>
  <c r="O59" i="1" s="1"/>
  <c r="CY37" i="1"/>
  <c r="X37" i="1" s="1"/>
  <c r="AO26" i="1"/>
  <c r="F93" i="1"/>
  <c r="AO184" i="1"/>
  <c r="CY55" i="1"/>
  <c r="X55" i="1" s="1"/>
  <c r="AB59" i="1"/>
  <c r="AB72" i="1"/>
  <c r="CR72" i="1"/>
  <c r="Q72" i="1" s="1"/>
  <c r="CP72" i="1" s="1"/>
  <c r="O72" i="1" s="1"/>
  <c r="CY42" i="1"/>
  <c r="X42" i="1" s="1"/>
  <c r="FY26" i="1"/>
  <c r="EP89" i="1"/>
  <c r="CP125" i="1"/>
  <c r="O125" i="1" s="1"/>
  <c r="AC154" i="1"/>
  <c r="BD121" i="1"/>
  <c r="F179" i="1"/>
  <c r="ET121" i="1"/>
  <c r="P167" i="1"/>
  <c r="CZ131" i="1"/>
  <c r="Y131" i="1" s="1"/>
  <c r="BB121" i="1"/>
  <c r="F167" i="1"/>
  <c r="CY138" i="1"/>
  <c r="X138" i="1" s="1"/>
  <c r="CZ138" i="1"/>
  <c r="Y138" i="1" s="1"/>
  <c r="EG121" i="1"/>
  <c r="P158" i="1"/>
  <c r="CZ150" i="1"/>
  <c r="Y150" i="1" s="1"/>
  <c r="DF18" i="3"/>
  <c r="DG18" i="3"/>
  <c r="DF16" i="3"/>
  <c r="DG16" i="3"/>
  <c r="DG97" i="3"/>
  <c r="DF97" i="3"/>
  <c r="DG92" i="3"/>
  <c r="DF92" i="3"/>
  <c r="DG99" i="3"/>
  <c r="DF99" i="3"/>
  <c r="CZ32" i="1"/>
  <c r="Y32" i="1" s="1"/>
  <c r="CY32" i="1"/>
  <c r="X32" i="1" s="1"/>
  <c r="AF89" i="1"/>
  <c r="CZ60" i="1"/>
  <c r="Y60" i="1" s="1"/>
  <c r="CY60" i="1"/>
  <c r="X60" i="1" s="1"/>
  <c r="CP32" i="1"/>
  <c r="O32" i="1" s="1"/>
  <c r="AB56" i="1"/>
  <c r="CZ61" i="1"/>
  <c r="Y61" i="1" s="1"/>
  <c r="EG26" i="1"/>
  <c r="P93" i="1"/>
  <c r="EG184" i="1"/>
  <c r="AB80" i="1"/>
  <c r="ET26" i="1"/>
  <c r="P102" i="1"/>
  <c r="ET184" i="1"/>
  <c r="EU26" i="1"/>
  <c r="P105" i="1"/>
  <c r="EU184" i="1"/>
  <c r="AE154" i="1"/>
  <c r="DV154" i="1"/>
  <c r="EU121" i="1"/>
  <c r="P170" i="1"/>
  <c r="DX154" i="1"/>
  <c r="CY150" i="1"/>
  <c r="X150" i="1" s="1"/>
  <c r="CZ141" i="1"/>
  <c r="Y141" i="1" s="1"/>
  <c r="DF3" i="3"/>
  <c r="DG3" i="3"/>
  <c r="DF31" i="3"/>
  <c r="DG31" i="3"/>
  <c r="DG90" i="3"/>
  <c r="DF90" i="3"/>
  <c r="DW89" i="1"/>
  <c r="CZ36" i="1"/>
  <c r="Y36" i="1" s="1"/>
  <c r="CY36" i="1"/>
  <c r="X36" i="1" s="1"/>
  <c r="AB31" i="1"/>
  <c r="CP36" i="1"/>
  <c r="O36" i="1" s="1"/>
  <c r="CZ57" i="1"/>
  <c r="Y57" i="1" s="1"/>
  <c r="BD26" i="1"/>
  <c r="F114" i="1"/>
  <c r="BD184" i="1"/>
  <c r="AB53" i="1"/>
  <c r="AB68" i="1"/>
  <c r="CR68" i="1"/>
  <c r="Q68" i="1" s="1"/>
  <c r="CP68" i="1" s="1"/>
  <c r="O68" i="1" s="1"/>
  <c r="BB26" i="1"/>
  <c r="F102" i="1"/>
  <c r="BB184" i="1"/>
  <c r="AB83" i="1"/>
  <c r="CZ81" i="1"/>
  <c r="Y81" i="1" s="1"/>
  <c r="AO121" i="1"/>
  <c r="F158" i="1"/>
  <c r="CP126" i="1"/>
  <c r="O126" i="1" s="1"/>
  <c r="EV121" i="1"/>
  <c r="P179" i="1"/>
  <c r="AB135" i="1"/>
  <c r="CZ145" i="1"/>
  <c r="Y145" i="1" s="1"/>
  <c r="DG35" i="3"/>
  <c r="DF35" i="3"/>
  <c r="DF1" i="3"/>
  <c r="DG1" i="3"/>
  <c r="CY82" i="1"/>
  <c r="X82" i="1" s="1"/>
  <c r="CZ82" i="1"/>
  <c r="Y82" i="1" s="1"/>
  <c r="CZ42" i="1"/>
  <c r="Y42" i="1" s="1"/>
  <c r="BC26" i="1"/>
  <c r="F105" i="1"/>
  <c r="BC184" i="1"/>
  <c r="EM26" i="1"/>
  <c r="P108" i="1"/>
  <c r="EV26" i="1"/>
  <c r="P114" i="1"/>
  <c r="EV184" i="1"/>
  <c r="CZ127" i="1"/>
  <c r="Y127" i="1" s="1"/>
  <c r="CP123" i="1"/>
  <c r="O123" i="1" s="1"/>
  <c r="DU154" i="1"/>
  <c r="CP136" i="1"/>
  <c r="O136" i="1" s="1"/>
  <c r="BC121" i="1"/>
  <c r="F170" i="1"/>
  <c r="DY121" i="1" l="1"/>
  <c r="GM69" i="1"/>
  <c r="GN69" i="1" s="1"/>
  <c r="GM85" i="1"/>
  <c r="GN85" i="1" s="1"/>
  <c r="GB121" i="1"/>
  <c r="GM148" i="1"/>
  <c r="GN148" i="1" s="1"/>
  <c r="AH121" i="1"/>
  <c r="P164" i="1"/>
  <c r="AI121" i="1"/>
  <c r="GM125" i="1"/>
  <c r="GN125" i="1" s="1"/>
  <c r="DZ121" i="1"/>
  <c r="GM31" i="1"/>
  <c r="GN31" i="1" s="1"/>
  <c r="GM127" i="1"/>
  <c r="GN127" i="1" s="1"/>
  <c r="GM136" i="1"/>
  <c r="GN136" i="1" s="1"/>
  <c r="S154" i="1"/>
  <c r="S121" i="1" s="1"/>
  <c r="GM152" i="1"/>
  <c r="GN152" i="1" s="1"/>
  <c r="GM63" i="1"/>
  <c r="GN63" i="1" s="1"/>
  <c r="GM126" i="1"/>
  <c r="GN126" i="1" s="1"/>
  <c r="DO89" i="1"/>
  <c r="DM15" i="10" s="1"/>
  <c r="K52" i="8"/>
  <c r="GM145" i="1"/>
  <c r="GN145" i="1" s="1"/>
  <c r="GM146" i="1"/>
  <c r="GN146" i="1" s="1"/>
  <c r="GM140" i="1"/>
  <c r="GN140" i="1" s="1"/>
  <c r="GM84" i="1"/>
  <c r="GN84" i="1" s="1"/>
  <c r="GM67" i="1"/>
  <c r="GN67" i="1" s="1"/>
  <c r="GM149" i="1"/>
  <c r="GN149" i="1" s="1"/>
  <c r="GM133" i="1"/>
  <c r="GN133" i="1" s="1"/>
  <c r="GM71" i="1"/>
  <c r="GN71" i="1" s="1"/>
  <c r="GM40" i="1"/>
  <c r="GN40" i="1" s="1"/>
  <c r="GM131" i="1"/>
  <c r="GN131" i="1" s="1"/>
  <c r="GM151" i="1"/>
  <c r="GN151" i="1" s="1"/>
  <c r="GM41" i="1"/>
  <c r="GN41" i="1" s="1"/>
  <c r="GM45" i="1"/>
  <c r="GN45" i="1" s="1"/>
  <c r="GM46" i="1"/>
  <c r="GN46" i="1" s="1"/>
  <c r="GM86" i="1"/>
  <c r="GN86" i="1" s="1"/>
  <c r="GM34" i="1"/>
  <c r="GN34" i="1" s="1"/>
  <c r="GM72" i="1"/>
  <c r="GN72" i="1" s="1"/>
  <c r="EI26" i="1"/>
  <c r="K296" i="8"/>
  <c r="DR17" i="7"/>
  <c r="GM144" i="1"/>
  <c r="GN144" i="1" s="1"/>
  <c r="DS17" i="10"/>
  <c r="DJ17" i="7"/>
  <c r="GM44" i="1"/>
  <c r="GN44" i="1" s="1"/>
  <c r="P98" i="1"/>
  <c r="DJ154" i="1"/>
  <c r="DJ121" i="1" s="1"/>
  <c r="GM59" i="1"/>
  <c r="GN59" i="1" s="1"/>
  <c r="GM58" i="1"/>
  <c r="GN58" i="1" s="1"/>
  <c r="GM75" i="1"/>
  <c r="GN75" i="1" s="1"/>
  <c r="GM66" i="1"/>
  <c r="GN66" i="1" s="1"/>
  <c r="GM129" i="1"/>
  <c r="GN129" i="1" s="1"/>
  <c r="K126" i="8"/>
  <c r="DN154" i="1"/>
  <c r="H308" i="8" s="1"/>
  <c r="GM143" i="1"/>
  <c r="GN143" i="1" s="1"/>
  <c r="GM76" i="1"/>
  <c r="GN76" i="1" s="1"/>
  <c r="GM62" i="1"/>
  <c r="GN62" i="1" s="1"/>
  <c r="P172" i="1"/>
  <c r="EH121" i="1"/>
  <c r="GM47" i="1"/>
  <c r="GN47" i="1" s="1"/>
  <c r="K294" i="8"/>
  <c r="AI26" i="1"/>
  <c r="GM73" i="1"/>
  <c r="GN73" i="1" s="1"/>
  <c r="DR17" i="10"/>
  <c r="GM132" i="1"/>
  <c r="GN132" i="1" s="1"/>
  <c r="DS210" i="8"/>
  <c r="AX154" i="1"/>
  <c r="EL121" i="1"/>
  <c r="GM141" i="1"/>
  <c r="GN141" i="1" s="1"/>
  <c r="GM130" i="1"/>
  <c r="GN130" i="1" s="1"/>
  <c r="GM74" i="1"/>
  <c r="GN74" i="1" s="1"/>
  <c r="AQ121" i="1"/>
  <c r="AK154" i="1"/>
  <c r="AK121" i="1" s="1"/>
  <c r="I70" i="17"/>
  <c r="GM68" i="1"/>
  <c r="GN68" i="1" s="1"/>
  <c r="GM37" i="1"/>
  <c r="GN37" i="1" s="1"/>
  <c r="GM70" i="1"/>
  <c r="GN70" i="1" s="1"/>
  <c r="DO154" i="1"/>
  <c r="DM17" i="7" s="1"/>
  <c r="GM147" i="1"/>
  <c r="GN147" i="1" s="1"/>
  <c r="I46" i="17"/>
  <c r="GM137" i="1"/>
  <c r="GN137" i="1" s="1"/>
  <c r="P173" i="1"/>
  <c r="K211" i="8"/>
  <c r="GM128" i="1"/>
  <c r="GN128" i="1" s="1"/>
  <c r="GM30" i="1"/>
  <c r="GN30" i="1" s="1"/>
  <c r="U96" i="8"/>
  <c r="DS96" i="8" s="1"/>
  <c r="K53" i="8"/>
  <c r="DS53" i="8"/>
  <c r="GM43" i="1"/>
  <c r="GN43" i="1" s="1"/>
  <c r="GM33" i="1"/>
  <c r="GN33" i="1" s="1"/>
  <c r="J62" i="17"/>
  <c r="I61" i="17"/>
  <c r="GM38" i="1"/>
  <c r="GN38" i="1" s="1"/>
  <c r="GM142" i="1"/>
  <c r="GN142" i="1" s="1"/>
  <c r="GM139" i="1"/>
  <c r="GN139" i="1" s="1"/>
  <c r="GM134" i="1"/>
  <c r="GN134" i="1" s="1"/>
  <c r="G49" i="13"/>
  <c r="M49" i="13" s="1"/>
  <c r="G51" i="13" s="1"/>
  <c r="IK2" i="1" s="1"/>
  <c r="K287" i="8"/>
  <c r="GM77" i="1"/>
  <c r="GN77" i="1" s="1"/>
  <c r="GM55" i="1"/>
  <c r="GN55" i="1" s="1"/>
  <c r="GM35" i="1"/>
  <c r="GN35" i="1" s="1"/>
  <c r="GM51" i="1"/>
  <c r="GN51" i="1" s="1"/>
  <c r="DL89" i="1"/>
  <c r="DL15" i="7" s="1"/>
  <c r="GM39" i="1"/>
  <c r="GN39" i="1" s="1"/>
  <c r="GM49" i="1"/>
  <c r="GN49" i="1" s="1"/>
  <c r="DV89" i="1"/>
  <c r="DI89" i="1" s="1"/>
  <c r="P101" i="1" s="1"/>
  <c r="W154" i="1"/>
  <c r="F178" i="1" s="1"/>
  <c r="DS95" i="8"/>
  <c r="I50" i="8"/>
  <c r="GM65" i="1"/>
  <c r="GN65" i="1" s="1"/>
  <c r="I71" i="17"/>
  <c r="I43" i="17"/>
  <c r="J65" i="17"/>
  <c r="J63" i="17"/>
  <c r="GM83" i="1"/>
  <c r="GN83" i="1" s="1"/>
  <c r="I67" i="17"/>
  <c r="I50" i="17"/>
  <c r="I54" i="17"/>
  <c r="J242" i="8"/>
  <c r="I51" i="17"/>
  <c r="J45" i="17"/>
  <c r="GM87" i="1"/>
  <c r="GN87" i="1" s="1"/>
  <c r="EC154" i="1"/>
  <c r="EC121" i="1" s="1"/>
  <c r="GM50" i="1"/>
  <c r="GN50" i="1" s="1"/>
  <c r="I93" i="8"/>
  <c r="GM79" i="1"/>
  <c r="GN79" i="1" s="1"/>
  <c r="GM135" i="1"/>
  <c r="GN135" i="1" s="1"/>
  <c r="DI17" i="7"/>
  <c r="DI17" i="10"/>
  <c r="J64" i="17"/>
  <c r="I55" i="17"/>
  <c r="I59" i="17"/>
  <c r="I47" i="17"/>
  <c r="U212" i="8"/>
  <c r="S243" i="8" s="1"/>
  <c r="I66" i="17"/>
  <c r="I42" i="17"/>
  <c r="I69" i="17"/>
  <c r="I68" i="17"/>
  <c r="I44" i="17"/>
  <c r="GM124" i="1"/>
  <c r="GN124" i="1" s="1"/>
  <c r="I60" i="17"/>
  <c r="I49" i="17"/>
  <c r="I52" i="17"/>
  <c r="I56" i="17"/>
  <c r="I72" i="17"/>
  <c r="I48" i="17"/>
  <c r="GM61" i="1"/>
  <c r="GN61" i="1" s="1"/>
  <c r="F173" i="1"/>
  <c r="EP154" i="1"/>
  <c r="DJ17" i="10"/>
  <c r="CI121" i="1"/>
  <c r="AU184" i="1"/>
  <c r="AU22" i="1" s="1"/>
  <c r="EM184" i="1"/>
  <c r="EM214" i="1" s="1"/>
  <c r="EM121" i="1"/>
  <c r="K284" i="8"/>
  <c r="F163" i="1"/>
  <c r="K295" i="8"/>
  <c r="K286" i="8"/>
  <c r="DS17" i="7"/>
  <c r="BA154" i="1"/>
  <c r="F174" i="1" s="1"/>
  <c r="Q154" i="1"/>
  <c r="F166" i="1" s="1"/>
  <c r="DW17" i="7"/>
  <c r="DW17" i="10"/>
  <c r="DT17" i="7"/>
  <c r="DT17" i="10"/>
  <c r="CW17" i="10"/>
  <c r="ET17" i="10"/>
  <c r="DL17" i="7"/>
  <c r="DL17" i="10"/>
  <c r="W89" i="1"/>
  <c r="W26" i="1" s="1"/>
  <c r="EH184" i="1"/>
  <c r="ER154" i="1"/>
  <c r="IR17" i="7"/>
  <c r="FL17" i="7"/>
  <c r="I282" i="8"/>
  <c r="GB17" i="7"/>
  <c r="EX17" i="7"/>
  <c r="I268" i="8"/>
  <c r="IN17" i="7"/>
  <c r="FK17" i="7"/>
  <c r="I281" i="8"/>
  <c r="GM138" i="1"/>
  <c r="GN138" i="1" s="1"/>
  <c r="I257" i="8"/>
  <c r="EW17" i="7"/>
  <c r="FX17" i="7"/>
  <c r="I279" i="8"/>
  <c r="I250" i="8"/>
  <c r="EV17" i="7"/>
  <c r="F172" i="1"/>
  <c r="T154" i="1"/>
  <c r="F175" i="1" s="1"/>
  <c r="I275" i="8"/>
  <c r="FE17" i="7"/>
  <c r="II17" i="7"/>
  <c r="I273" i="8"/>
  <c r="GE17" i="7"/>
  <c r="FC17" i="7"/>
  <c r="I271" i="8"/>
  <c r="I248" i="8"/>
  <c r="CW17" i="7"/>
  <c r="H307" i="8"/>
  <c r="ET17" i="7"/>
  <c r="IH17" i="7"/>
  <c r="I306" i="8"/>
  <c r="FB17" i="7"/>
  <c r="I303" i="8"/>
  <c r="EZ17" i="7"/>
  <c r="I298" i="8"/>
  <c r="I300" i="8" s="1"/>
  <c r="I293" i="8"/>
  <c r="FR17" i="7"/>
  <c r="FN17" i="7"/>
  <c r="DR15" i="10"/>
  <c r="DK15" i="10"/>
  <c r="U83" i="8"/>
  <c r="K83" i="8" s="1"/>
  <c r="DG15" i="10"/>
  <c r="U54" i="8"/>
  <c r="K54" i="8" s="1"/>
  <c r="DS15" i="10"/>
  <c r="DI15" i="10"/>
  <c r="DJ15" i="10"/>
  <c r="U86" i="8"/>
  <c r="U128" i="8"/>
  <c r="K128" i="8" s="1"/>
  <c r="U85" i="8"/>
  <c r="K85" i="8" s="1"/>
  <c r="FX18" i="7"/>
  <c r="I344" i="8"/>
  <c r="I315" i="8"/>
  <c r="I322" i="8"/>
  <c r="I38" i="8"/>
  <c r="EW18" i="7"/>
  <c r="K152" i="8"/>
  <c r="K322" i="8"/>
  <c r="I347" i="8"/>
  <c r="IR18" i="7"/>
  <c r="FL18" i="7"/>
  <c r="I346" i="8"/>
  <c r="FK18" i="7"/>
  <c r="IN18" i="7"/>
  <c r="I340" i="8"/>
  <c r="FE18" i="7"/>
  <c r="EZ18" i="7"/>
  <c r="I373" i="8"/>
  <c r="P140" i="8"/>
  <c r="P310" i="8"/>
  <c r="I376" i="8"/>
  <c r="FB18" i="7"/>
  <c r="I336" i="8"/>
  <c r="GE18" i="7"/>
  <c r="FC18" i="7"/>
  <c r="I338" i="8"/>
  <c r="I208" i="8"/>
  <c r="HA243" i="8"/>
  <c r="H243" i="8"/>
  <c r="H242" i="8"/>
  <c r="GM150" i="1"/>
  <c r="GN150" i="1" s="1"/>
  <c r="ED154" i="1"/>
  <c r="ED121" i="1" s="1"/>
  <c r="DS209" i="8"/>
  <c r="K209" i="8"/>
  <c r="EZ15" i="7"/>
  <c r="I198" i="8"/>
  <c r="K169" i="8"/>
  <c r="DG15" i="7"/>
  <c r="EL26" i="1"/>
  <c r="K189" i="8"/>
  <c r="DR15" i="7"/>
  <c r="FL15" i="7"/>
  <c r="I177" i="8"/>
  <c r="IR15" i="7"/>
  <c r="K183" i="8"/>
  <c r="DK15" i="7"/>
  <c r="GM78" i="1"/>
  <c r="GN78" i="1" s="1"/>
  <c r="GM64" i="1"/>
  <c r="GN64" i="1" s="1"/>
  <c r="FB15" i="7"/>
  <c r="I201" i="8"/>
  <c r="I166" i="8"/>
  <c r="GE15" i="7"/>
  <c r="FC15" i="7"/>
  <c r="I168" i="8"/>
  <c r="FK15" i="7"/>
  <c r="IN15" i="7"/>
  <c r="I176" i="8"/>
  <c r="EH26" i="1"/>
  <c r="K181" i="8"/>
  <c r="DI15" i="7"/>
  <c r="K190" i="8"/>
  <c r="K179" i="8"/>
  <c r="DS15" i="7"/>
  <c r="P99" i="1"/>
  <c r="DJ15" i="7"/>
  <c r="K182" i="8"/>
  <c r="FX15" i="7"/>
  <c r="I174" i="8"/>
  <c r="I152" i="8"/>
  <c r="I145" i="8"/>
  <c r="EW15" i="7"/>
  <c r="I170" i="8"/>
  <c r="FE15" i="7"/>
  <c r="GM29" i="1"/>
  <c r="GN29" i="1" s="1"/>
  <c r="I124" i="8"/>
  <c r="GM48" i="1"/>
  <c r="GN48" i="1" s="1"/>
  <c r="HA138" i="8"/>
  <c r="H138" i="8"/>
  <c r="H137" i="8"/>
  <c r="J137" i="8"/>
  <c r="EI184" i="1"/>
  <c r="DS125" i="8"/>
  <c r="K125" i="8"/>
  <c r="GM81" i="1"/>
  <c r="GN81" i="1" s="1"/>
  <c r="U129" i="8"/>
  <c r="BA89" i="1"/>
  <c r="F109" i="1" s="1"/>
  <c r="T89" i="1"/>
  <c r="F110" i="1" s="1"/>
  <c r="GM82" i="1"/>
  <c r="GN82" i="1" s="1"/>
  <c r="HA122" i="8"/>
  <c r="H122" i="8"/>
  <c r="H121" i="8"/>
  <c r="J121" i="8"/>
  <c r="GM57" i="1"/>
  <c r="GN57" i="1" s="1"/>
  <c r="U97" i="8"/>
  <c r="GM60" i="1"/>
  <c r="GN60" i="1" s="1"/>
  <c r="K94" i="8"/>
  <c r="DS94" i="8"/>
  <c r="DK89" i="1"/>
  <c r="AU26" i="1"/>
  <c r="AP26" i="1"/>
  <c r="F108" i="1"/>
  <c r="AP184" i="1"/>
  <c r="AP214" i="1" s="1"/>
  <c r="P100" i="1"/>
  <c r="HA91" i="8"/>
  <c r="H91" i="8"/>
  <c r="GM42" i="1"/>
  <c r="GN42" i="1" s="1"/>
  <c r="GM54" i="1"/>
  <c r="GN54" i="1" s="1"/>
  <c r="ER26" i="1"/>
  <c r="AX26" i="1"/>
  <c r="K82" i="8"/>
  <c r="DS82" i="8"/>
  <c r="GA26" i="1"/>
  <c r="AE26" i="1"/>
  <c r="DM89" i="1"/>
  <c r="U89" i="1"/>
  <c r="U26" i="1" s="1"/>
  <c r="EL184" i="1"/>
  <c r="P107" i="1"/>
  <c r="CP53" i="1"/>
  <c r="O53" i="1" s="1"/>
  <c r="HF83" i="8"/>
  <c r="DQ83" i="8"/>
  <c r="I81" i="8" s="1"/>
  <c r="HB83" i="8"/>
  <c r="FR15" i="7" s="1"/>
  <c r="I83" i="8"/>
  <c r="HN83" i="8"/>
  <c r="II15" i="7" s="1"/>
  <c r="GL83" i="8"/>
  <c r="GB15" i="7" s="1"/>
  <c r="HL83" i="8"/>
  <c r="IH15" i="7" s="1"/>
  <c r="GJ83" i="8"/>
  <c r="EV15" i="7" s="1"/>
  <c r="CI26" i="1"/>
  <c r="AQ184" i="1"/>
  <c r="AQ214" i="1" s="1"/>
  <c r="AT184" i="1"/>
  <c r="AT214" i="1" s="1"/>
  <c r="F99" i="1"/>
  <c r="F107" i="1"/>
  <c r="HA79" i="8"/>
  <c r="H79" i="8"/>
  <c r="S79" i="8"/>
  <c r="AK89" i="1"/>
  <c r="X89" i="1" s="1"/>
  <c r="K51" i="8"/>
  <c r="DS51" i="8"/>
  <c r="H78" i="8"/>
  <c r="J78" i="8"/>
  <c r="GM36" i="1"/>
  <c r="GN36" i="1" s="1"/>
  <c r="F96" i="1"/>
  <c r="EA26" i="1"/>
  <c r="DN89" i="1"/>
  <c r="GB26" i="1"/>
  <c r="ES89" i="1"/>
  <c r="DW15" i="10" s="1"/>
  <c r="AL89" i="1"/>
  <c r="AL26" i="1" s="1"/>
  <c r="DU121" i="1"/>
  <c r="FZ154" i="1"/>
  <c r="DH154" i="1"/>
  <c r="FW154" i="1"/>
  <c r="FX154" i="1"/>
  <c r="ES121" i="1"/>
  <c r="P174" i="1"/>
  <c r="AL154" i="1"/>
  <c r="BB22" i="1"/>
  <c r="F197" i="1"/>
  <c r="BB214" i="1"/>
  <c r="GM32" i="1"/>
  <c r="GN32" i="1" s="1"/>
  <c r="AO22" i="1"/>
  <c r="F188" i="1"/>
  <c r="AO214" i="1"/>
  <c r="DU26" i="1"/>
  <c r="DH89" i="1"/>
  <c r="FX89" i="1"/>
  <c r="FZ89" i="1"/>
  <c r="FW89" i="1"/>
  <c r="AZ26" i="1"/>
  <c r="F100" i="1"/>
  <c r="AZ184" i="1"/>
  <c r="DX121" i="1"/>
  <c r="DK154" i="1"/>
  <c r="DV121" i="1"/>
  <c r="DI154" i="1"/>
  <c r="EU22" i="1"/>
  <c r="P200" i="1"/>
  <c r="EU214" i="1"/>
  <c r="DM121" i="1"/>
  <c r="P176" i="1"/>
  <c r="U121" i="1"/>
  <c r="F176" i="1"/>
  <c r="DT154" i="1"/>
  <c r="ED89" i="1"/>
  <c r="EC89" i="1"/>
  <c r="EV22" i="1"/>
  <c r="EV214" i="1"/>
  <c r="P209" i="1"/>
  <c r="DW26" i="1"/>
  <c r="DJ89" i="1"/>
  <c r="AE121" i="1"/>
  <c r="R154" i="1"/>
  <c r="R184" i="1" s="1"/>
  <c r="AF26" i="1"/>
  <c r="S89" i="1"/>
  <c r="AC26" i="1"/>
  <c r="P89" i="1"/>
  <c r="CE89" i="1"/>
  <c r="CF89" i="1"/>
  <c r="CH89" i="1"/>
  <c r="DL121" i="1"/>
  <c r="P175" i="1"/>
  <c r="BC22" i="1"/>
  <c r="F200" i="1"/>
  <c r="BC214" i="1"/>
  <c r="V121" i="1"/>
  <c r="F177" i="1"/>
  <c r="GM123" i="1"/>
  <c r="AB154" i="1"/>
  <c r="V26" i="1"/>
  <c r="F112" i="1"/>
  <c r="V184" i="1"/>
  <c r="BD22" i="1"/>
  <c r="F209" i="1"/>
  <c r="BD214" i="1"/>
  <c r="R26" i="1"/>
  <c r="F103" i="1"/>
  <c r="AZ121" i="1"/>
  <c r="F165" i="1"/>
  <c r="ET22" i="1"/>
  <c r="P197" i="1"/>
  <c r="ET214" i="1"/>
  <c r="EG22" i="1"/>
  <c r="P188" i="1"/>
  <c r="EG214" i="1"/>
  <c r="AC121" i="1"/>
  <c r="P154" i="1"/>
  <c r="CE154" i="1"/>
  <c r="CF154" i="1"/>
  <c r="CH154" i="1"/>
  <c r="EP26" i="1"/>
  <c r="P96" i="1"/>
  <c r="AD89" i="1"/>
  <c r="GM28" i="1"/>
  <c r="AB89" i="1"/>
  <c r="X154" i="1" l="1"/>
  <c r="X184" i="1" s="1"/>
  <c r="DO26" i="1"/>
  <c r="W121" i="1"/>
  <c r="P177" i="1"/>
  <c r="DO121" i="1"/>
  <c r="F169" i="1"/>
  <c r="BA121" i="1"/>
  <c r="T121" i="1"/>
  <c r="DN121" i="1"/>
  <c r="P178" i="1"/>
  <c r="DM15" i="7"/>
  <c r="DO184" i="1"/>
  <c r="DO22" i="1" s="1"/>
  <c r="P113" i="1"/>
  <c r="EU17" i="7"/>
  <c r="K270" i="8"/>
  <c r="Q121" i="1"/>
  <c r="DB17" i="7"/>
  <c r="DS54" i="8"/>
  <c r="DB17" i="10"/>
  <c r="P168" i="1"/>
  <c r="DS128" i="8"/>
  <c r="P110" i="1"/>
  <c r="DL26" i="1"/>
  <c r="DL184" i="1"/>
  <c r="DL18" i="7" s="1"/>
  <c r="DS83" i="8"/>
  <c r="DP154" i="1"/>
  <c r="DN17" i="10" s="1"/>
  <c r="CX17" i="7"/>
  <c r="DM17" i="10"/>
  <c r="S122" i="8"/>
  <c r="J122" i="8" s="1"/>
  <c r="EU17" i="10"/>
  <c r="CX17" i="10"/>
  <c r="P104" i="1"/>
  <c r="EI214" i="1"/>
  <c r="EI18" i="1" s="1"/>
  <c r="ER121" i="1"/>
  <c r="DI18" i="10"/>
  <c r="DG17" i="10"/>
  <c r="AX121" i="1"/>
  <c r="F161" i="1"/>
  <c r="EH214" i="1"/>
  <c r="P223" i="1" s="1"/>
  <c r="DI184" i="1"/>
  <c r="DI22" i="1" s="1"/>
  <c r="DA15" i="7"/>
  <c r="EH22" i="1"/>
  <c r="AX184" i="1"/>
  <c r="EP121" i="1"/>
  <c r="P193" i="1"/>
  <c r="V16" i="2" s="1"/>
  <c r="V18" i="2" s="1"/>
  <c r="DV26" i="1"/>
  <c r="S91" i="8"/>
  <c r="J91" i="8" s="1"/>
  <c r="EP184" i="1"/>
  <c r="EM22" i="1"/>
  <c r="K96" i="8"/>
  <c r="P203" i="1"/>
  <c r="FT154" i="1"/>
  <c r="FT121" i="1" s="1"/>
  <c r="DL15" i="10"/>
  <c r="FS154" i="1"/>
  <c r="FS121" i="1" s="1"/>
  <c r="K360" i="8"/>
  <c r="K274" i="8"/>
  <c r="U184" i="1"/>
  <c r="U22" i="1" s="1"/>
  <c r="DS85" i="8"/>
  <c r="K163" i="8"/>
  <c r="DT18" i="7"/>
  <c r="DA15" i="10"/>
  <c r="F111" i="1"/>
  <c r="DI26" i="1"/>
  <c r="P161" i="1"/>
  <c r="K361" i="8"/>
  <c r="DG17" i="7"/>
  <c r="K349" i="8"/>
  <c r="S138" i="8"/>
  <c r="J138" i="8" s="1"/>
  <c r="ER184" i="1"/>
  <c r="DT18" i="10"/>
  <c r="K212" i="8"/>
  <c r="DS212" i="8"/>
  <c r="K208" i="8" s="1"/>
  <c r="F203" i="1"/>
  <c r="AU214" i="1"/>
  <c r="F233" i="1" s="1"/>
  <c r="K351" i="8"/>
  <c r="T184" i="1"/>
  <c r="T22" i="1" s="1"/>
  <c r="DS18" i="7"/>
  <c r="P165" i="1"/>
  <c r="DA17" i="10"/>
  <c r="CZ17" i="10"/>
  <c r="K288" i="8"/>
  <c r="DK17" i="10"/>
  <c r="DC17" i="10"/>
  <c r="DK17" i="7"/>
  <c r="DK26" i="1"/>
  <c r="W184" i="1"/>
  <c r="W22" i="1" s="1"/>
  <c r="Q310" i="8"/>
  <c r="F113" i="1"/>
  <c r="BA184" i="1"/>
  <c r="BA22" i="1" s="1"/>
  <c r="P194" i="1"/>
  <c r="DK184" i="1"/>
  <c r="BA26" i="1"/>
  <c r="DI18" i="7"/>
  <c r="EI22" i="1"/>
  <c r="DS18" i="10"/>
  <c r="AQ22" i="1"/>
  <c r="T26" i="1"/>
  <c r="EL214" i="1"/>
  <c r="P232" i="1" s="1"/>
  <c r="DR18" i="10"/>
  <c r="DJ18" i="10"/>
  <c r="J243" i="8"/>
  <c r="Q245" i="8"/>
  <c r="K303" i="8"/>
  <c r="DC17" i="7"/>
  <c r="DQ154" i="1"/>
  <c r="I245" i="8"/>
  <c r="I291" i="8"/>
  <c r="FM17" i="7"/>
  <c r="AP22" i="1"/>
  <c r="K268" i="8"/>
  <c r="DA17" i="7"/>
  <c r="K279" i="8"/>
  <c r="K250" i="8"/>
  <c r="CZ17" i="7"/>
  <c r="DB15" i="10"/>
  <c r="ET15" i="10"/>
  <c r="CW15" i="10"/>
  <c r="CZ15" i="10"/>
  <c r="DC15" i="10"/>
  <c r="CX15" i="10"/>
  <c r="EU15" i="10"/>
  <c r="K86" i="8"/>
  <c r="DS86" i="8"/>
  <c r="P202" i="1"/>
  <c r="U16" i="2" s="1"/>
  <c r="U18" i="2" s="1"/>
  <c r="EV18" i="7"/>
  <c r="FN18" i="7"/>
  <c r="I333" i="8"/>
  <c r="IH18" i="7"/>
  <c r="FR18" i="7"/>
  <c r="I313" i="8"/>
  <c r="II18" i="7"/>
  <c r="I358" i="8"/>
  <c r="EX18" i="7"/>
  <c r="I363" i="8"/>
  <c r="I365" i="8" s="1"/>
  <c r="I366" i="8" s="1"/>
  <c r="I368" i="8" s="1"/>
  <c r="I37" i="8" s="1"/>
  <c r="GB18" i="7"/>
  <c r="EL22" i="1"/>
  <c r="F193" i="1"/>
  <c r="G16" i="2" s="1"/>
  <c r="G18" i="2" s="1"/>
  <c r="I356" i="8"/>
  <c r="I310" i="8"/>
  <c r="FM18" i="7"/>
  <c r="DJ18" i="7"/>
  <c r="K352" i="8"/>
  <c r="K359" i="8"/>
  <c r="DR18" i="7"/>
  <c r="K198" i="8"/>
  <c r="DC15" i="7"/>
  <c r="DN184" i="1"/>
  <c r="DN214" i="1" s="1"/>
  <c r="H203" i="8"/>
  <c r="CX15" i="7"/>
  <c r="EU15" i="7"/>
  <c r="J79" i="8"/>
  <c r="Q140" i="8"/>
  <c r="EX15" i="7"/>
  <c r="I188" i="8"/>
  <c r="I143" i="8"/>
  <c r="I163" i="8"/>
  <c r="I193" i="8"/>
  <c r="I195" i="8" s="1"/>
  <c r="DB15" i="7"/>
  <c r="K165" i="8"/>
  <c r="ES184" i="1"/>
  <c r="DW18" i="10" s="1"/>
  <c r="DW15" i="7"/>
  <c r="I186" i="8"/>
  <c r="I140" i="8"/>
  <c r="FM15" i="7"/>
  <c r="DM26" i="1"/>
  <c r="H202" i="8"/>
  <c r="CW15" i="7"/>
  <c r="ET15" i="7"/>
  <c r="FN15" i="7"/>
  <c r="K174" i="8"/>
  <c r="K145" i="8"/>
  <c r="CZ15" i="7"/>
  <c r="K129" i="8"/>
  <c r="DS129" i="8"/>
  <c r="K124" i="8" s="1"/>
  <c r="F194" i="1"/>
  <c r="K97" i="8"/>
  <c r="DS97" i="8"/>
  <c r="K93" i="8" s="1"/>
  <c r="DM184" i="1"/>
  <c r="F202" i="1"/>
  <c r="F16" i="2" s="1"/>
  <c r="F18" i="2" s="1"/>
  <c r="P111" i="1"/>
  <c r="AT22" i="1"/>
  <c r="AK26" i="1"/>
  <c r="GM53" i="1"/>
  <c r="DT89" i="1"/>
  <c r="K50" i="8"/>
  <c r="DN26" i="1"/>
  <c r="P112" i="1"/>
  <c r="ES26" i="1"/>
  <c r="P109" i="1"/>
  <c r="Y89" i="1"/>
  <c r="F116" i="1" s="1"/>
  <c r="AD26" i="1"/>
  <c r="Q89" i="1"/>
  <c r="EG18" i="1"/>
  <c r="P218" i="1"/>
  <c r="CH26" i="1"/>
  <c r="AY89" i="1"/>
  <c r="S26" i="1"/>
  <c r="F104" i="1"/>
  <c r="S184" i="1"/>
  <c r="AP18" i="1"/>
  <c r="F223" i="1"/>
  <c r="DT121" i="1"/>
  <c r="DG154" i="1"/>
  <c r="DI121" i="1"/>
  <c r="P166" i="1"/>
  <c r="DK121" i="1"/>
  <c r="P169" i="1"/>
  <c r="FW26" i="1"/>
  <c r="EN89" i="1"/>
  <c r="AT18" i="1"/>
  <c r="F232" i="1"/>
  <c r="AQ18" i="1"/>
  <c r="F224" i="1"/>
  <c r="DH121" i="1"/>
  <c r="P157" i="1"/>
  <c r="AB26" i="1"/>
  <c r="O89" i="1"/>
  <c r="R22" i="1"/>
  <c r="F198" i="1"/>
  <c r="R214" i="1"/>
  <c r="GN28" i="1"/>
  <c r="CB89" i="1" s="1"/>
  <c r="CA89" i="1"/>
  <c r="CH121" i="1"/>
  <c r="AY154" i="1"/>
  <c r="GN123" i="1"/>
  <c r="CB154" i="1" s="1"/>
  <c r="CA154" i="1"/>
  <c r="CF121" i="1"/>
  <c r="AW154" i="1"/>
  <c r="X121" i="1"/>
  <c r="CF26" i="1"/>
  <c r="AW89" i="1"/>
  <c r="R121" i="1"/>
  <c r="F168" i="1"/>
  <c r="DJ26" i="1"/>
  <c r="P103" i="1"/>
  <c r="DJ184" i="1"/>
  <c r="EU18" i="1"/>
  <c r="P230" i="1"/>
  <c r="AZ22" i="1"/>
  <c r="F195" i="1"/>
  <c r="AZ214" i="1"/>
  <c r="FZ26" i="1"/>
  <c r="EQ89" i="1"/>
  <c r="AO18" i="1"/>
  <c r="F218" i="1"/>
  <c r="AL121" i="1"/>
  <c r="Y154" i="1"/>
  <c r="FZ121" i="1"/>
  <c r="EQ154" i="1"/>
  <c r="AB121" i="1"/>
  <c r="O154" i="1"/>
  <c r="CE121" i="1"/>
  <c r="AV154" i="1"/>
  <c r="BD18" i="1"/>
  <c r="F239" i="1"/>
  <c r="V22" i="1"/>
  <c r="F207" i="1"/>
  <c r="V214" i="1"/>
  <c r="BC18" i="1"/>
  <c r="F230" i="1"/>
  <c r="CE26" i="1"/>
  <c r="AV89" i="1"/>
  <c r="EV18" i="1"/>
  <c r="P239" i="1"/>
  <c r="EC26" i="1"/>
  <c r="DP89" i="1"/>
  <c r="X26" i="1"/>
  <c r="F115" i="1"/>
  <c r="FX26" i="1"/>
  <c r="EO89" i="1"/>
  <c r="BB18" i="1"/>
  <c r="F227" i="1"/>
  <c r="FX121" i="1"/>
  <c r="EO154" i="1"/>
  <c r="P121" i="1"/>
  <c r="F157" i="1"/>
  <c r="ET18" i="1"/>
  <c r="P227" i="1"/>
  <c r="P26" i="1"/>
  <c r="F92" i="1"/>
  <c r="P184" i="1"/>
  <c r="ED26" i="1"/>
  <c r="DQ89" i="1"/>
  <c r="DH26" i="1"/>
  <c r="P92" i="1"/>
  <c r="DH184" i="1"/>
  <c r="EM18" i="1"/>
  <c r="P233" i="1"/>
  <c r="FW121" i="1"/>
  <c r="EN154" i="1"/>
  <c r="F180" i="1" l="1"/>
  <c r="DO214" i="1"/>
  <c r="DO18" i="1" s="1"/>
  <c r="P208" i="1"/>
  <c r="DM18" i="7"/>
  <c r="DM18" i="10"/>
  <c r="DI214" i="1"/>
  <c r="P226" i="1" s="1"/>
  <c r="EK154" i="1"/>
  <c r="DQ17" i="10" s="1"/>
  <c r="DL214" i="1"/>
  <c r="DL18" i="1" s="1"/>
  <c r="P205" i="1"/>
  <c r="DL18" i="10"/>
  <c r="DL22" i="1"/>
  <c r="P224" i="1"/>
  <c r="P180" i="1"/>
  <c r="P196" i="1"/>
  <c r="EH18" i="1"/>
  <c r="DN17" i="7"/>
  <c r="DP121" i="1"/>
  <c r="K281" i="8"/>
  <c r="F204" i="1"/>
  <c r="H16" i="2" s="1"/>
  <c r="H18" i="2" s="1"/>
  <c r="EJ154" i="1"/>
  <c r="K291" i="8" s="1"/>
  <c r="DG18" i="7"/>
  <c r="CZ18" i="10"/>
  <c r="AU18" i="1"/>
  <c r="P195" i="1"/>
  <c r="K333" i="8"/>
  <c r="F206" i="1"/>
  <c r="DA18" i="7"/>
  <c r="P181" i="1"/>
  <c r="P191" i="1"/>
  <c r="EP214" i="1"/>
  <c r="EP18" i="1" s="1"/>
  <c r="DG18" i="10"/>
  <c r="EP22" i="1"/>
  <c r="K339" i="8"/>
  <c r="DA18" i="10"/>
  <c r="F191" i="1"/>
  <c r="AX22" i="1"/>
  <c r="AX214" i="1"/>
  <c r="BA214" i="1"/>
  <c r="F234" i="1" s="1"/>
  <c r="ER22" i="1"/>
  <c r="K81" i="8"/>
  <c r="U214" i="1"/>
  <c r="U18" i="1" s="1"/>
  <c r="DQ121" i="1"/>
  <c r="F205" i="1"/>
  <c r="DK22" i="1"/>
  <c r="K353" i="8"/>
  <c r="Y26" i="1"/>
  <c r="ER214" i="1"/>
  <c r="DN18" i="1"/>
  <c r="P237" i="1"/>
  <c r="W214" i="1"/>
  <c r="W18" i="1" s="1"/>
  <c r="F208" i="1"/>
  <c r="P199" i="1"/>
  <c r="DK18" i="7"/>
  <c r="T214" i="1"/>
  <c r="F235" i="1" s="1"/>
  <c r="DK214" i="1"/>
  <c r="DK18" i="1" s="1"/>
  <c r="DK18" i="10"/>
  <c r="ES214" i="1"/>
  <c r="P234" i="1" s="1"/>
  <c r="EL18" i="1"/>
  <c r="DO17" i="10"/>
  <c r="DF17" i="10"/>
  <c r="DH17" i="10"/>
  <c r="CY17" i="7"/>
  <c r="CY17" i="10"/>
  <c r="DE17" i="10"/>
  <c r="CZ18" i="7"/>
  <c r="J38" i="8"/>
  <c r="K315" i="8"/>
  <c r="DB18" i="10"/>
  <c r="DC18" i="10"/>
  <c r="EU18" i="10"/>
  <c r="CX18" i="10"/>
  <c r="CW18" i="10"/>
  <c r="ET18" i="10"/>
  <c r="DE17" i="7"/>
  <c r="K306" i="8"/>
  <c r="K271" i="8"/>
  <c r="K273" i="8"/>
  <c r="DF17" i="7"/>
  <c r="K275" i="8"/>
  <c r="DH17" i="7"/>
  <c r="K248" i="8"/>
  <c r="K282" i="8"/>
  <c r="DO17" i="7"/>
  <c r="DF15" i="10"/>
  <c r="DN15" i="10"/>
  <c r="DO15" i="10"/>
  <c r="DH15" i="10"/>
  <c r="DE15" i="10"/>
  <c r="P206" i="1"/>
  <c r="J39" i="8"/>
  <c r="I39" i="8"/>
  <c r="CW18" i="7"/>
  <c r="ET18" i="7"/>
  <c r="H377" i="8"/>
  <c r="DB18" i="7"/>
  <c r="K335" i="8"/>
  <c r="ES22" i="1"/>
  <c r="DW18" i="7"/>
  <c r="K344" i="8"/>
  <c r="K373" i="8"/>
  <c r="DC18" i="7"/>
  <c r="P207" i="1"/>
  <c r="CX18" i="7"/>
  <c r="EU18" i="7"/>
  <c r="H378" i="8"/>
  <c r="DM22" i="1"/>
  <c r="DN22" i="1"/>
  <c r="P204" i="1"/>
  <c r="W16" i="2" s="1"/>
  <c r="W18" i="2" s="1"/>
  <c r="K166" i="8"/>
  <c r="DF15" i="7"/>
  <c r="K168" i="8"/>
  <c r="DN15" i="7"/>
  <c r="K176" i="8"/>
  <c r="DE15" i="7"/>
  <c r="K201" i="8"/>
  <c r="K143" i="8"/>
  <c r="K177" i="8"/>
  <c r="DO15" i="7"/>
  <c r="K170" i="8"/>
  <c r="DH15" i="7"/>
  <c r="DM214" i="1"/>
  <c r="DM18" i="1" s="1"/>
  <c r="DT26" i="1"/>
  <c r="DG89" i="1"/>
  <c r="GN53" i="1"/>
  <c r="FT89" i="1" s="1"/>
  <c r="FS89" i="1"/>
  <c r="Y184" i="1"/>
  <c r="Y22" i="1" s="1"/>
  <c r="V18" i="1"/>
  <c r="F237" i="1"/>
  <c r="Y121" i="1"/>
  <c r="F181" i="1"/>
  <c r="DJ22" i="1"/>
  <c r="P198" i="1"/>
  <c r="DJ214" i="1"/>
  <c r="AW26" i="1"/>
  <c r="F95" i="1"/>
  <c r="AW184" i="1"/>
  <c r="AW121" i="1"/>
  <c r="F160" i="1"/>
  <c r="AY121" i="1"/>
  <c r="F162" i="1"/>
  <c r="R18" i="1"/>
  <c r="F228" i="1"/>
  <c r="DG121" i="1"/>
  <c r="P156" i="1"/>
  <c r="DH22" i="1"/>
  <c r="P187" i="1"/>
  <c r="DH214" i="1"/>
  <c r="P22" i="1"/>
  <c r="P214" i="1"/>
  <c r="F187" i="1"/>
  <c r="EO26" i="1"/>
  <c r="P95" i="1"/>
  <c r="EO184" i="1"/>
  <c r="O121" i="1"/>
  <c r="F156" i="1"/>
  <c r="EQ121" i="1"/>
  <c r="P162" i="1"/>
  <c r="AZ18" i="1"/>
  <c r="F225" i="1"/>
  <c r="EO121" i="1"/>
  <c r="P160" i="1"/>
  <c r="CA121" i="1"/>
  <c r="AR154" i="1"/>
  <c r="CA26" i="1"/>
  <c r="AR89" i="1"/>
  <c r="AY26" i="1"/>
  <c r="F97" i="1"/>
  <c r="AY184" i="1"/>
  <c r="Q26" i="1"/>
  <c r="F101" i="1"/>
  <c r="Q184" i="1"/>
  <c r="DQ26" i="1"/>
  <c r="P116" i="1"/>
  <c r="DQ184" i="1"/>
  <c r="DP26" i="1"/>
  <c r="P115" i="1"/>
  <c r="DP184" i="1"/>
  <c r="EN121" i="1"/>
  <c r="P159" i="1"/>
  <c r="X22" i="1"/>
  <c r="F210" i="1"/>
  <c r="X214" i="1"/>
  <c r="AV26" i="1"/>
  <c r="F94" i="1"/>
  <c r="AV184" i="1"/>
  <c r="AV121" i="1"/>
  <c r="F159" i="1"/>
  <c r="EQ26" i="1"/>
  <c r="P97" i="1"/>
  <c r="EQ184" i="1"/>
  <c r="CB121" i="1"/>
  <c r="AS154" i="1"/>
  <c r="CB26" i="1"/>
  <c r="AS89" i="1"/>
  <c r="O26" i="1"/>
  <c r="F91" i="1"/>
  <c r="O184" i="1"/>
  <c r="EN26" i="1"/>
  <c r="P94" i="1"/>
  <c r="EN184" i="1"/>
  <c r="S22" i="1"/>
  <c r="F199" i="1"/>
  <c r="J16" i="2" s="1"/>
  <c r="J18" i="2" s="1"/>
  <c r="S214" i="1"/>
  <c r="P238" i="1" l="1"/>
  <c r="DQ17" i="7"/>
  <c r="DU17" i="7"/>
  <c r="P171" i="1"/>
  <c r="K298" i="8"/>
  <c r="K300" i="8" s="1"/>
  <c r="DU17" i="10"/>
  <c r="DI18" i="1"/>
  <c r="EK121" i="1"/>
  <c r="K293" i="8"/>
  <c r="P235" i="1"/>
  <c r="K245" i="8"/>
  <c r="P182" i="1"/>
  <c r="DP17" i="7"/>
  <c r="EJ121" i="1"/>
  <c r="DP17" i="10"/>
  <c r="P221" i="1"/>
  <c r="BA18" i="1"/>
  <c r="T18" i="1"/>
  <c r="AX18" i="1"/>
  <c r="F221" i="1"/>
  <c r="F236" i="1"/>
  <c r="Y16" i="2"/>
  <c r="Y18" i="2" s="1"/>
  <c r="F238" i="1"/>
  <c r="ES18" i="1"/>
  <c r="ER18" i="1"/>
  <c r="P225" i="1"/>
  <c r="P229" i="1"/>
  <c r="DF18" i="10"/>
  <c r="DE18" i="10"/>
  <c r="DH18" i="10"/>
  <c r="DO18" i="10"/>
  <c r="DN18" i="10"/>
  <c r="P236" i="1"/>
  <c r="CY15" i="7"/>
  <c r="CY15" i="10"/>
  <c r="K340" i="8"/>
  <c r="DH18" i="7"/>
  <c r="K347" i="8"/>
  <c r="DO18" i="7"/>
  <c r="K376" i="8"/>
  <c r="DE18" i="7"/>
  <c r="DN18" i="7"/>
  <c r="K346" i="8"/>
  <c r="K336" i="8"/>
  <c r="DF18" i="7"/>
  <c r="K338" i="8"/>
  <c r="K313" i="8"/>
  <c r="FS26" i="1"/>
  <c r="EJ89" i="1"/>
  <c r="FT26" i="1"/>
  <c r="EK89" i="1"/>
  <c r="P91" i="1"/>
  <c r="DG26" i="1"/>
  <c r="DG184" i="1"/>
  <c r="Y214" i="1"/>
  <c r="Y18" i="1" s="1"/>
  <c r="F211" i="1"/>
  <c r="S18" i="1"/>
  <c r="F229" i="1"/>
  <c r="O22" i="1"/>
  <c r="F186" i="1"/>
  <c r="O214" i="1"/>
  <c r="AV22" i="1"/>
  <c r="F189" i="1"/>
  <c r="AV214" i="1"/>
  <c r="DP22" i="1"/>
  <c r="P210" i="1"/>
  <c r="DP214" i="1"/>
  <c r="AR26" i="1"/>
  <c r="F117" i="1"/>
  <c r="AR184" i="1"/>
  <c r="IK8" i="1" s="1"/>
  <c r="EO22" i="1"/>
  <c r="P190" i="1"/>
  <c r="EO214" i="1"/>
  <c r="DH18" i="1"/>
  <c r="P217" i="1"/>
  <c r="DJ18" i="1"/>
  <c r="P228" i="1"/>
  <c r="EN22" i="1"/>
  <c r="EN214" i="1"/>
  <c r="P189" i="1"/>
  <c r="AW22" i="1"/>
  <c r="F190" i="1"/>
  <c r="AW214" i="1"/>
  <c r="AS121" i="1"/>
  <c r="F171" i="1"/>
  <c r="AY22" i="1"/>
  <c r="F192" i="1"/>
  <c r="AY214" i="1"/>
  <c r="Q22" i="1"/>
  <c r="F196" i="1"/>
  <c r="Q214" i="1"/>
  <c r="AR121" i="1"/>
  <c r="F182" i="1"/>
  <c r="P18" i="1"/>
  <c r="F217" i="1"/>
  <c r="AS26" i="1"/>
  <c r="F106" i="1"/>
  <c r="AS184" i="1"/>
  <c r="EQ22" i="1"/>
  <c r="P192" i="1"/>
  <c r="EQ214" i="1"/>
  <c r="X18" i="1"/>
  <c r="F240" i="1"/>
  <c r="DQ22" i="1"/>
  <c r="DQ214" i="1"/>
  <c r="P211" i="1"/>
  <c r="CY18" i="7" l="1"/>
  <c r="CY18" i="10"/>
  <c r="DP15" i="10"/>
  <c r="DU15" i="10"/>
  <c r="DQ15" i="10"/>
  <c r="DU15" i="7"/>
  <c r="DQ15" i="7"/>
  <c r="K193" i="8"/>
  <c r="K195" i="8" s="1"/>
  <c r="K188" i="8"/>
  <c r="K186" i="8"/>
  <c r="DP15" i="7"/>
  <c r="K140" i="8"/>
  <c r="F241" i="1"/>
  <c r="EK26" i="1"/>
  <c r="P106" i="1"/>
  <c r="EK184" i="1"/>
  <c r="DG22" i="1"/>
  <c r="P186" i="1"/>
  <c r="DG214" i="1"/>
  <c r="EJ26" i="1"/>
  <c r="P117" i="1"/>
  <c r="EJ184" i="1"/>
  <c r="Q18" i="1"/>
  <c r="F226" i="1"/>
  <c r="AY18" i="1"/>
  <c r="F222" i="1"/>
  <c r="EO18" i="1"/>
  <c r="P220" i="1"/>
  <c r="AV18" i="1"/>
  <c r="F219" i="1"/>
  <c r="AS22" i="1"/>
  <c r="F201" i="1"/>
  <c r="E16" i="2" s="1"/>
  <c r="AS214" i="1"/>
  <c r="AR22" i="1"/>
  <c r="F212" i="1"/>
  <c r="AR214" i="1"/>
  <c r="DP18" i="1"/>
  <c r="P240" i="1"/>
  <c r="DQ18" i="1"/>
  <c r="P241" i="1"/>
  <c r="EQ18" i="1"/>
  <c r="P222" i="1"/>
  <c r="AW18" i="1"/>
  <c r="F220" i="1"/>
  <c r="EN18" i="1"/>
  <c r="P219" i="1"/>
  <c r="O18" i="1"/>
  <c r="F216" i="1"/>
  <c r="DU18" i="10" l="1"/>
  <c r="DQ18" i="10"/>
  <c r="DP18" i="10"/>
  <c r="DU18" i="7"/>
  <c r="DQ18" i="7"/>
  <c r="K363" i="8"/>
  <c r="K365" i="8" s="1"/>
  <c r="K366" i="8" s="1"/>
  <c r="K368" i="8" s="1"/>
  <c r="K358" i="8"/>
  <c r="K356" i="8"/>
  <c r="DP18" i="7"/>
  <c r="K310" i="8"/>
  <c r="P201" i="1"/>
  <c r="T16" i="2" s="1"/>
  <c r="EK214" i="1"/>
  <c r="EK22" i="1"/>
  <c r="P216" i="1"/>
  <c r="DG18" i="1"/>
  <c r="EJ214" i="1"/>
  <c r="P212" i="1"/>
  <c r="EJ22" i="1"/>
  <c r="AS18" i="1"/>
  <c r="F231" i="1"/>
  <c r="AR18" i="1"/>
  <c r="F242" i="1"/>
  <c r="I16" i="2"/>
  <c r="I18" i="2" s="1"/>
  <c r="E18" i="2"/>
  <c r="E26" i="8" l="1"/>
  <c r="J37" i="8"/>
  <c r="K369" i="8"/>
  <c r="K370" i="8" s="1"/>
  <c r="EJ18" i="1"/>
  <c r="P242" i="1"/>
  <c r="EK18" i="1"/>
  <c r="P231" i="1"/>
  <c r="T18" i="2"/>
  <c r="X16" i="2"/>
  <c r="X18" i="2" s="1"/>
</calcChain>
</file>

<file path=xl/comments1.xml><?xml version="1.0" encoding="utf-8"?>
<comments xmlns="http://schemas.openxmlformats.org/spreadsheetml/2006/main">
  <authors>
    <author>Чикалина Екатерина Александровна</author>
  </authors>
  <commentList>
    <comment ref="C11" authorId="0" shapeId="0">
      <text>
        <r>
          <rPr>
            <sz val="9"/>
            <color indexed="81"/>
            <rFont val="Tahoma"/>
            <family val="2"/>
            <charset val="204"/>
          </rPr>
          <t>Не заполнены Параметры Объекта (Акта) -&gt; Должностные лица -&gt; Инвестор -&gt; Организация</t>
        </r>
      </text>
    </comment>
    <comment ref="C12" authorId="0" shapeId="0">
      <text>
        <r>
          <rPr>
            <sz val="9"/>
            <color indexed="81"/>
            <rFont val="Tahoma"/>
            <family val="2"/>
            <charset val="204"/>
          </rPr>
          <t>Не заполнены Параметры Объекта (Акта) -&gt; Должностные лица -&gt; Заказчик -&gt; Организация</t>
        </r>
      </text>
    </comment>
    <comment ref="C13"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14"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Чикалина Екатерина Александровна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Чикалина Екатерина Александровна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Ионова Елизавета Борисовна</author>
    <author>Чикалина Екатерина Александровна</author>
  </authors>
  <commentList>
    <comment ref="C7" authorId="0" shapeId="0">
      <text>
        <r>
          <rPr>
            <sz val="9"/>
            <color indexed="81"/>
            <rFont val="Tahoma"/>
            <family val="2"/>
            <charset val="204"/>
          </rPr>
          <t>Не заполнены Параметры Объекта -&gt; Наименования -&gt; Привязать к стройке</t>
        </r>
      </text>
    </comment>
    <comment ref="C57" authorId="1" shapeId="0">
      <text>
        <r>
          <rPr>
            <sz val="9"/>
            <color indexed="81"/>
            <rFont val="Tahoma"/>
            <family val="2"/>
            <charset val="204"/>
          </rPr>
          <t>Не заполнены Параметры Объекта -&gt; Описание -&gt; Список чертежей</t>
        </r>
      </text>
    </comment>
  </commentList>
</comments>
</file>

<file path=xl/comments5.xml><?xml version="1.0" encoding="utf-8"?>
<comments xmlns="http://schemas.openxmlformats.org/spreadsheetml/2006/main">
  <authors>
    <author>Чикалина Екатерина Александровна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140" authorId="0" shapeId="0">
      <text>
        <r>
          <rPr>
            <sz val="9"/>
            <color indexed="81"/>
            <rFont val="Tahoma"/>
            <family val="2"/>
            <charset val="204"/>
          </rPr>
          <t>Зашивки выше 0,000</t>
        </r>
      </text>
    </comment>
    <comment ref="I166" authorId="0" shapeId="0">
      <text>
        <r>
          <rPr>
            <sz val="9"/>
            <color indexed="81"/>
            <rFont val="Tahoma"/>
            <family val="2"/>
            <charset val="204"/>
          </rPr>
          <t>С учетом дополнительных затрат на перевозку (при их наличии)</t>
        </r>
      </text>
    </comment>
    <comment ref="K166" authorId="0" shapeId="0">
      <text>
        <r>
          <rPr>
            <sz val="9"/>
            <color indexed="81"/>
            <rFont val="Tahoma"/>
            <family val="2"/>
            <charset val="204"/>
          </rPr>
          <t>С учетом дополнительных затрат на перевозку (при их наличии)</t>
        </r>
      </text>
    </comment>
    <comment ref="I171" authorId="0" shapeId="0">
      <text>
        <r>
          <rPr>
            <sz val="9"/>
            <color indexed="81"/>
            <rFont val="Tahoma"/>
            <family val="2"/>
            <charset val="204"/>
          </rPr>
          <t>В том числе погрузо-разгрузочные работы (при их наличии)</t>
        </r>
      </text>
    </comment>
    <comment ref="K171" authorId="0" shapeId="0">
      <text>
        <r>
          <rPr>
            <sz val="9"/>
            <color indexed="81"/>
            <rFont val="Tahoma"/>
            <family val="2"/>
            <charset val="204"/>
          </rPr>
          <t>В том числе погрузо-разгрузочные работы (при их наличии)</t>
        </r>
      </text>
    </comment>
    <comment ref="I172" authorId="0" shapeId="0">
      <text>
        <r>
          <rPr>
            <sz val="9"/>
            <color indexed="81"/>
            <rFont val="Tahoma"/>
            <family val="2"/>
            <charset val="204"/>
          </rPr>
          <t>В том числе погрузо-разгрузочные работы (при их наличии)</t>
        </r>
      </text>
    </comment>
    <comment ref="K172" authorId="0" shapeId="0">
      <text>
        <r>
          <rPr>
            <sz val="9"/>
            <color indexed="81"/>
            <rFont val="Tahoma"/>
            <family val="2"/>
            <charset val="204"/>
          </rPr>
          <t>В том числе погрузо-разгрузочные работы (при их наличии)</t>
        </r>
      </text>
    </comment>
    <comment ref="I179" authorId="0" shapeId="0">
      <text>
        <r>
          <rPr>
            <sz val="9"/>
            <color indexed="81"/>
            <rFont val="Tahoma"/>
            <family val="2"/>
            <charset val="204"/>
          </rPr>
          <t>С учетом дополнительных затрат на перевозку (при их наличии)</t>
        </r>
      </text>
    </comment>
    <comment ref="K179" authorId="0" shapeId="0">
      <text>
        <r>
          <rPr>
            <sz val="9"/>
            <color indexed="81"/>
            <rFont val="Tahoma"/>
            <family val="2"/>
            <charset val="204"/>
          </rPr>
          <t>С учетом дополнительных затрат на перевозку (при их наличии)</t>
        </r>
      </text>
    </comment>
    <comment ref="I184" authorId="0" shapeId="0">
      <text>
        <r>
          <rPr>
            <sz val="9"/>
            <color indexed="81"/>
            <rFont val="Tahoma"/>
            <family val="2"/>
            <charset val="204"/>
          </rPr>
          <t>В том числе погрузо-разгрузочные работы (при их наличии)</t>
        </r>
      </text>
    </comment>
    <comment ref="K184" authorId="0" shapeId="0">
      <text>
        <r>
          <rPr>
            <sz val="9"/>
            <color indexed="81"/>
            <rFont val="Tahoma"/>
            <family val="2"/>
            <charset val="204"/>
          </rPr>
          <t>В том числе погрузо-разгрузочные работы (при их наличии)</t>
        </r>
      </text>
    </comment>
    <comment ref="C245" authorId="0" shapeId="0">
      <text>
        <r>
          <rPr>
            <sz val="9"/>
            <color indexed="81"/>
            <rFont val="Tahoma"/>
            <family val="2"/>
            <charset val="204"/>
          </rPr>
          <t>Перегородка с/уз котельной</t>
        </r>
      </text>
    </comment>
    <comment ref="I271" authorId="0" shapeId="0">
      <text>
        <r>
          <rPr>
            <sz val="9"/>
            <color indexed="81"/>
            <rFont val="Tahoma"/>
            <family val="2"/>
            <charset val="204"/>
          </rPr>
          <t>С учетом дополнительных затрат на перевозку (при их наличии)</t>
        </r>
      </text>
    </comment>
    <comment ref="K271" authorId="0" shapeId="0">
      <text>
        <r>
          <rPr>
            <sz val="9"/>
            <color indexed="81"/>
            <rFont val="Tahoma"/>
            <family val="2"/>
            <charset val="204"/>
          </rPr>
          <t>С учетом дополнительных затрат на перевозку (при их наличии)</t>
        </r>
      </text>
    </comment>
    <comment ref="I276" authorId="0" shapeId="0">
      <text>
        <r>
          <rPr>
            <sz val="9"/>
            <color indexed="81"/>
            <rFont val="Tahoma"/>
            <family val="2"/>
            <charset val="204"/>
          </rPr>
          <t>В том числе погрузо-разгрузочные работы (при их наличии)</t>
        </r>
      </text>
    </comment>
    <comment ref="K276" authorId="0" shapeId="0">
      <text>
        <r>
          <rPr>
            <sz val="9"/>
            <color indexed="81"/>
            <rFont val="Tahoma"/>
            <family val="2"/>
            <charset val="204"/>
          </rPr>
          <t>В том числе погрузо-разгрузочные работы (при их наличии)</t>
        </r>
      </text>
    </comment>
    <comment ref="I277" authorId="0" shapeId="0">
      <text>
        <r>
          <rPr>
            <sz val="9"/>
            <color indexed="81"/>
            <rFont val="Tahoma"/>
            <family val="2"/>
            <charset val="204"/>
          </rPr>
          <t>В том числе погрузо-разгрузочные работы (при их наличии)</t>
        </r>
      </text>
    </comment>
    <comment ref="K277" authorId="0" shapeId="0">
      <text>
        <r>
          <rPr>
            <sz val="9"/>
            <color indexed="81"/>
            <rFont val="Tahoma"/>
            <family val="2"/>
            <charset val="204"/>
          </rPr>
          <t>В том числе погрузо-разгрузочные работы (при их наличии)</t>
        </r>
      </text>
    </comment>
    <comment ref="I284" authorId="0" shapeId="0">
      <text>
        <r>
          <rPr>
            <sz val="9"/>
            <color indexed="81"/>
            <rFont val="Tahoma"/>
            <family val="2"/>
            <charset val="204"/>
          </rPr>
          <t>С учетом дополнительных затрат на перевозку (при их наличии)</t>
        </r>
      </text>
    </comment>
    <comment ref="K284" authorId="0" shapeId="0">
      <text>
        <r>
          <rPr>
            <sz val="9"/>
            <color indexed="81"/>
            <rFont val="Tahoma"/>
            <family val="2"/>
            <charset val="204"/>
          </rPr>
          <t>С учетом дополнительных затрат на перевозку (при их наличии)</t>
        </r>
      </text>
    </comment>
    <comment ref="I289" authorId="0" shapeId="0">
      <text>
        <r>
          <rPr>
            <sz val="9"/>
            <color indexed="81"/>
            <rFont val="Tahoma"/>
            <family val="2"/>
            <charset val="204"/>
          </rPr>
          <t>В том числе погрузо-разгрузочные работы (при их наличии)</t>
        </r>
      </text>
    </comment>
    <comment ref="K289" authorId="0" shapeId="0">
      <text>
        <r>
          <rPr>
            <sz val="9"/>
            <color indexed="81"/>
            <rFont val="Tahoma"/>
            <family val="2"/>
            <charset val="204"/>
          </rPr>
          <t>В том числе погрузо-разгрузочные работы (при их наличии)</t>
        </r>
      </text>
    </comment>
    <comment ref="C310" authorId="0" shapeId="0">
      <text>
        <r>
          <rPr>
            <sz val="9"/>
            <color indexed="81"/>
            <rFont val="Tahoma"/>
            <family val="2"/>
            <charset val="204"/>
          </rPr>
          <t>Устройство перегородок из листовых материалов на каркасес</t>
        </r>
      </text>
    </comment>
    <comment ref="I336" authorId="0" shapeId="0">
      <text>
        <r>
          <rPr>
            <sz val="9"/>
            <color indexed="81"/>
            <rFont val="Tahoma"/>
            <family val="2"/>
            <charset val="204"/>
          </rPr>
          <t>С учетом дополнительных затрат на перевозку (при их наличии)</t>
        </r>
      </text>
    </comment>
    <comment ref="K336" authorId="0" shapeId="0">
      <text>
        <r>
          <rPr>
            <sz val="9"/>
            <color indexed="81"/>
            <rFont val="Tahoma"/>
            <family val="2"/>
            <charset val="204"/>
          </rPr>
          <t>С учетом дополнительных затрат на перевозку (при их наличии)</t>
        </r>
      </text>
    </comment>
    <comment ref="I341" authorId="0" shapeId="0">
      <text>
        <r>
          <rPr>
            <sz val="9"/>
            <color indexed="81"/>
            <rFont val="Tahoma"/>
            <family val="2"/>
            <charset val="204"/>
          </rPr>
          <t>В том числе погрузо-разгрузочные работы (при их наличии)</t>
        </r>
      </text>
    </comment>
    <comment ref="K341" authorId="0" shapeId="0">
      <text>
        <r>
          <rPr>
            <sz val="9"/>
            <color indexed="81"/>
            <rFont val="Tahoma"/>
            <family val="2"/>
            <charset val="204"/>
          </rPr>
          <t>В том числе погрузо-разгрузочные работы (при их наличии)</t>
        </r>
      </text>
    </comment>
    <comment ref="I342" authorId="0" shapeId="0">
      <text>
        <r>
          <rPr>
            <sz val="9"/>
            <color indexed="81"/>
            <rFont val="Tahoma"/>
            <family val="2"/>
            <charset val="204"/>
          </rPr>
          <t>В том числе погрузо-разгрузочные работы (при их наличии)</t>
        </r>
      </text>
    </comment>
    <comment ref="K342" authorId="0" shapeId="0">
      <text>
        <r>
          <rPr>
            <sz val="9"/>
            <color indexed="81"/>
            <rFont val="Tahoma"/>
            <family val="2"/>
            <charset val="204"/>
          </rPr>
          <t>В том числе погрузо-разгрузочные работы (при их наличии)</t>
        </r>
      </text>
    </comment>
    <comment ref="I349" authorId="0" shapeId="0">
      <text>
        <r>
          <rPr>
            <sz val="9"/>
            <color indexed="81"/>
            <rFont val="Tahoma"/>
            <family val="2"/>
            <charset val="204"/>
          </rPr>
          <t>С учетом дополнительных затрат на перевозку (при их наличии)</t>
        </r>
      </text>
    </comment>
    <comment ref="K349" authorId="0" shapeId="0">
      <text>
        <r>
          <rPr>
            <sz val="9"/>
            <color indexed="81"/>
            <rFont val="Tahoma"/>
            <family val="2"/>
            <charset val="204"/>
          </rPr>
          <t>С учетом дополнительных затрат на перевозку (при их наличии)</t>
        </r>
      </text>
    </comment>
    <comment ref="I354" authorId="0" shapeId="0">
      <text>
        <r>
          <rPr>
            <sz val="9"/>
            <color indexed="81"/>
            <rFont val="Tahoma"/>
            <family val="2"/>
            <charset val="204"/>
          </rPr>
          <t>В том числе погрузо-разгрузочные работы (при их наличии)</t>
        </r>
      </text>
    </comment>
    <comment ref="K354" authorId="0" shapeId="0">
      <text>
        <r>
          <rPr>
            <sz val="9"/>
            <color indexed="81"/>
            <rFont val="Tahoma"/>
            <family val="2"/>
            <charset val="204"/>
          </rPr>
          <t>В том числе погрузо-разгрузочные работы (при их наличии)</t>
        </r>
      </text>
    </comment>
    <comment ref="C381" authorId="0" shapeId="0">
      <text>
        <r>
          <rPr>
            <sz val="9"/>
            <color indexed="81"/>
            <rFont val="Tahoma"/>
            <family val="2"/>
            <charset val="204"/>
          </rPr>
          <t>Не заполнены Параметры Объекта (Акта) -&gt; Должностные лица -&gt; Сдал -&gt; Должность</t>
        </r>
      </text>
    </comment>
    <comment ref="I381" authorId="0" shapeId="0">
      <text>
        <r>
          <rPr>
            <sz val="9"/>
            <color indexed="81"/>
            <rFont val="Tahoma"/>
            <family val="2"/>
            <charset val="204"/>
          </rPr>
          <t>Не заполнены Параметры Объекта (Акта) -&gt; Должностные лица -&gt; Сдал -&gt; Ф.И.О.</t>
        </r>
      </text>
    </comment>
    <comment ref="C384" authorId="0" shapeId="0">
      <text>
        <r>
          <rPr>
            <sz val="9"/>
            <color indexed="81"/>
            <rFont val="Tahoma"/>
            <family val="2"/>
            <charset val="204"/>
          </rPr>
          <t>Не заполнены Параметры Объекта (Акта) -&gt; Должностные лица -&gt; Принял -&gt; Должность</t>
        </r>
      </text>
    </comment>
    <comment ref="I384"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<sst xmlns="http://schemas.openxmlformats.org/spreadsheetml/2006/main" count="8908" uniqueCount="822">
  <si>
    <t>Smeta.RU  (495) 974-1589</t>
  </si>
  <si>
    <t>_PS_</t>
  </si>
  <si>
    <t>Smeta.RU</t>
  </si>
  <si>
    <t>ООО "ОДСК"  Доп. раб. место  FStS-0012105</t>
  </si>
  <si>
    <t>Новая стройка 1</t>
  </si>
  <si>
    <t>Комплекс из 2-х многоквартирных домов, расположенных по адресу г.Орел, б-р Молодежи, участок 2а. 1-й этап строительства - многоквартирный дом корпус 2 (поз.1)</t>
  </si>
  <si>
    <t/>
  </si>
  <si>
    <t>5.7.3.3  Устройство перегородок из листовых материалов на каркасе</t>
  </si>
  <si>
    <t>Сметные нормы списания</t>
  </si>
  <si>
    <t>Коды ценников</t>
  </si>
  <si>
    <t>Версия 11.0.0.6 от 03.02.2020 г. Типовой расчет (НОВОЕ СТРОИТЕЛЬСТВО или РЕКОНСТРУКЦИЯ) © ООО НТЦ «АиВТ» г.Орел</t>
  </si>
  <si>
    <t>ТСНБ ТЕР-2001 Орловской области (редакция 2014 г. от 2014.10.06)</t>
  </si>
  <si>
    <t>ТСНБ ТЕР-2001 Орловской области (редакция 2014 г. от 2014.10.06) + прайс-листы ПАО "Орелстрой" 2024.05</t>
  </si>
  <si>
    <t>Поправки для базы 2001 года (ред. 2014 года) от 2021.11.17 v56 ("Орелстрой")</t>
  </si>
  <si>
    <t>5.7.3.3</t>
  </si>
  <si>
    <t>Устройство перегородок из листовых материалов на каркасес</t>
  </si>
  <si>
    <t>Новый раздел</t>
  </si>
  <si>
    <t>Зашивки выше 0,000</t>
  </si>
  <si>
    <t>14</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</si>
  <si>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</si>
  <si>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</si>
  <si>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100 м2 стен (за вычетом проемов)</t>
  </si>
  <si>
    <t>10-06-039-2 ТЕР-57 (ред.2014)</t>
  </si>
  <si>
    <t>Общестроительные и специальные строительные работы</t>
  </si>
  <si>
    <t>Деревянные конструкции</t>
  </si>
  <si>
    <t>ФЕР-10</t>
  </si>
  <si>
    <t>15</t>
  </si>
  <si>
    <t>101-2430</t>
  </si>
  <si>
    <t>Грунтовка «Тифенгрунд», КНАУФ</t>
  </si>
  <si>
    <t>кг</t>
  </si>
  <si>
    <t>101-2430 ТССЦ-57 (изд.2014)</t>
  </si>
  <si>
    <t>Материалы ( строительные )</t>
  </si>
  <si>
    <t>Материалы и конструкции ( строительные ) по ценникам и каталогом</t>
  </si>
  <si>
    <t>ресурс_ФССЦ (строительные)</t>
  </si>
  <si>
    <t>[84,17 /  7,56] +  2,5% Трансп +  2% Заг.скл</t>
  </si>
  <si>
    <t>2,5</t>
  </si>
  <si>
    <t>2</t>
  </si>
  <si>
    <t>17</t>
  </si>
  <si>
    <t>101-2439</t>
  </si>
  <si>
    <t>Шпаклевка «Фугенфюллер ГВ», КНАУФ</t>
  </si>
  <si>
    <t>101-2439 ТССЦ-57 (изд.2014)</t>
  </si>
  <si>
    <t>[18,5 /  7,56] +  2,5% Трансп +  2% Заг.скл</t>
  </si>
  <si>
    <t>18</t>
  </si>
  <si>
    <t>101-2474</t>
  </si>
  <si>
    <t>Лента бумажная для повышения трещиностойкости стыков ГКЛ и ГВЛ</t>
  </si>
  <si>
    <t>м</t>
  </si>
  <si>
    <t>101-2474 ТССЦ-57 (изд.2014)</t>
  </si>
  <si>
    <t>[2 /  7,56] +  2,5% Трансп +  2% Заг.скл</t>
  </si>
  <si>
    <t>19</t>
  </si>
  <si>
    <t>101-2480</t>
  </si>
  <si>
    <t>Лента разделительная для сопряжения потолка из ЛГК со стеной</t>
  </si>
  <si>
    <t>101-2480 ТССЦ-57 (изд.2014)</t>
  </si>
  <si>
    <t>20</t>
  </si>
  <si>
    <t>101-2486</t>
  </si>
  <si>
    <t>Лента эластичная самоклеящаяся для профилей направляющих «Дихтунгсбанд» 70/30000 мм</t>
  </si>
  <si>
    <t>101-2486 ТССЦ-57 (изд.2014)</t>
  </si>
  <si>
    <t>21</t>
  </si>
  <si>
    <t>101-2513</t>
  </si>
  <si>
    <t>Листы гипсоволокнистые влагостойкие ГВЛВ 12.5 мм ГОСТ Р 51829-2022</t>
  </si>
  <si>
    <t>м2</t>
  </si>
  <si>
    <t>101-2513 ТССЦ-57 (изд.2014)</t>
  </si>
  <si>
    <t>[173,3 /  7,56] +  2,5% Трансп +  2% Заг.скл</t>
  </si>
  <si>
    <t>22</t>
  </si>
  <si>
    <t>101-2587</t>
  </si>
  <si>
    <t>Шуруп для ГВЛ 3,9/30</t>
  </si>
  <si>
    <t>шт.</t>
  </si>
  <si>
    <t>101-2587 ТССЦ-57 (изд.2014)</t>
  </si>
  <si>
    <t>[0,3 /  7,56] +  2,5% Трансп +  2% Заг.скл</t>
  </si>
  <si>
    <t>23</t>
  </si>
  <si>
    <t>101-2588</t>
  </si>
  <si>
    <t>Шуруп для ГВЛ 3,9/45</t>
  </si>
  <si>
    <t>101-2588 ТССЦ-57 (изд.2014)</t>
  </si>
  <si>
    <t>24</t>
  </si>
  <si>
    <t>101-2590</t>
  </si>
  <si>
    <t>Дюбель с шурупом 6/35 мм</t>
  </si>
  <si>
    <t>101-2590 ТССЦ-57 (изд.2014)</t>
  </si>
  <si>
    <t>[1,1 /  7,56] +  2,5% Трансп +  2% Заг.скл</t>
  </si>
  <si>
    <t>25</t>
  </si>
  <si>
    <t>201-0793</t>
  </si>
  <si>
    <t>Профиль направляющий</t>
  </si>
  <si>
    <t>201-0793 ТССЦ-57 (изд.2014)</t>
  </si>
  <si>
    <t>[54,64 /  7,56] +  2,5% Трансп +  2% Заг.скл</t>
  </si>
  <si>
    <t>26</t>
  </si>
  <si>
    <t>201-0807</t>
  </si>
  <si>
    <t>Профиль стоечный</t>
  </si>
  <si>
    <t>201-0807 ТССЦ-57 (изд.2014)</t>
  </si>
  <si>
    <t>31</t>
  </si>
  <si>
    <t>10-01-039-5</t>
  </si>
  <si>
    <t>Установка люков</t>
  </si>
  <si>
    <t>100 М2 ПРОЕМОВ</t>
  </si>
  <si>
    <t>10-01-039-5 ТЕР-57 (ред.2014)</t>
  </si>
  <si>
    <t>33</t>
  </si>
  <si>
    <t>201-8206</t>
  </si>
  <si>
    <t>Ревизионный люк 50х40 см</t>
  </si>
  <si>
    <t>201-8206 ТССЦ-57 (ред.2014)</t>
  </si>
  <si>
    <t>[412,5 /  7,56] +  2,5% Трансп +  2% Заг.скл</t>
  </si>
  <si>
    <t>34</t>
  </si>
  <si>
    <t>10-06-038-2</t>
  </si>
  <si>
    <t>Облицовка стен по системе «КНАУФ» по одинарному металлическому каркасу из ПН и ПС профилей гипсоволокнистыми листами в один слой (С 665) с дверным проемом</t>
  </si>
  <si>
    <t>10-06-038-2 ТЕР-57 (ред.2014)</t>
  </si>
  <si>
    <t>35</t>
  </si>
  <si>
    <t>37</t>
  </si>
  <si>
    <t>38</t>
  </si>
  <si>
    <t>39</t>
  </si>
  <si>
    <t>40</t>
  </si>
  <si>
    <t>41</t>
  </si>
  <si>
    <t>Листы гипсоволокнистые влагостойкие ГВЛВ 10 мм</t>
  </si>
  <si>
    <t>42</t>
  </si>
  <si>
    <t>43</t>
  </si>
  <si>
    <t>44</t>
  </si>
  <si>
    <t>Профиль направляющий ПН-4 75/40/0,6</t>
  </si>
  <si>
    <t>45</t>
  </si>
  <si>
    <t>Профиль стоечный ПС-4 75/50/0,6</t>
  </si>
  <si>
    <t>46</t>
  </si>
  <si>
    <t>201-0834</t>
  </si>
  <si>
    <t>Бруски деревянные 75*50 мм</t>
  </si>
  <si>
    <t>201-0834 ТССЦ-57 (изд.2014)</t>
  </si>
  <si>
    <t>[40 /  7,56] +  2,5% Трансп +  2% Заг.скл</t>
  </si>
  <si>
    <t>83</t>
  </si>
  <si>
    <t>84</t>
  </si>
  <si>
    <t>201-8204</t>
  </si>
  <si>
    <t>Ревизионный люк 30х40 см</t>
  </si>
  <si>
    <t>201-8204 ТССЦ-57 (изд.2014)</t>
  </si>
  <si>
    <t>[325 /  7,56] +  2,5% Трансп +  2% Заг.скл</t>
  </si>
  <si>
    <t>85</t>
  </si>
  <si>
    <t>201-8208</t>
  </si>
  <si>
    <t>Ревизионный люк 70х60 см</t>
  </si>
  <si>
    <t>201-8208 ТССЦ-57 (изд.2014)</t>
  </si>
  <si>
    <t>[710 /  7,56] +  2,5% Трансп +  2% Заг.скл</t>
  </si>
  <si>
    <t>86</t>
  </si>
  <si>
    <t>201-8207</t>
  </si>
  <si>
    <t>Ревизионный люк 50х60 см</t>
  </si>
  <si>
    <t>201-8207 ТССЦ-57 (изд.2014)</t>
  </si>
  <si>
    <t>[450 /  7,56] +  2,5% Трансп +  2% Заг.скл</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</si>
  <si>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</si>
  <si>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</si>
  <si>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</si>
  <si>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</si>
  <si>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</si>
  <si>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</si>
  <si>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</si>
  <si>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</si>
  <si>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</si>
  <si>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</si>
  <si>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</si>
  <si>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</si>
  <si>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</si>
  <si>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</si>
  <si>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</si>
  <si>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</si>
  <si>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</si>
  <si>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</si>
  <si>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</si>
  <si>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</si>
  <si>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</si>
  <si>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</si>
  <si>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</si>
  <si>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</si>
  <si>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</si>
  <si>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</si>
  <si>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</si>
  <si>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</si>
  <si>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</si>
  <si>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</si>
  <si>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</si>
  <si>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</si>
  <si>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</si>
  <si>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</si>
  <si>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</si>
  <si>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</si>
  <si>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</si>
  <si>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</si>
  <si>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</si>
  <si>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</si>
  <si>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</si>
  <si>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</si>
  <si>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</si>
  <si>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</si>
  <si>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</si>
  <si>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</si>
  <si>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</si>
  <si>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</si>
  <si>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</si>
  <si>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</si>
  <si>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</si>
  <si>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</si>
  <si>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</si>
  <si>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</si>
  <si>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Перегородка с/уз котельной</t>
  </si>
  <si>
    <t>1</t>
  </si>
  <si>
    <t>10-05-001-2</t>
  </si>
  <si>
    <t>Устройство перегородок из гипсокартонных листов (ГКЛ) по системе «КНАУФ» с одинарным металлическим каркасом и однослойной обшивкой с обеих сторон (С 111) с одним дверным проемом</t>
  </si>
  <si>
    <t>100 м2 перегородок (за вычетом проемов)</t>
  </si>
  <si>
    <t>10-05-001-2 ТЕР-57 (ред.2014)</t>
  </si>
  <si>
    <t>3</t>
  </si>
  <si>
    <t>101-2437</t>
  </si>
  <si>
    <t>Шпаклевка «Унифлот», КНАУФ</t>
  </si>
  <si>
    <t>101-2437 ТССЦ-57 (изд.2014)</t>
  </si>
  <si>
    <t>4</t>
  </si>
  <si>
    <t>101-2438</t>
  </si>
  <si>
    <t>Шпаклевка «Фугенфюллер», КНАУФ</t>
  </si>
  <si>
    <t>101-2438 ТССЦ-57 (изд.2014)</t>
  </si>
  <si>
    <t>5</t>
  </si>
  <si>
    <t>6</t>
  </si>
  <si>
    <t>7</t>
  </si>
  <si>
    <t>101-2485</t>
  </si>
  <si>
    <t>Лента эластичная самоклеящаяся для профилей направляющих «Дихтунгсбанд» 50/30000 мм</t>
  </si>
  <si>
    <t>101-2485 ТССЦ-57 (изд.2014)</t>
  </si>
  <si>
    <t>8</t>
  </si>
  <si>
    <t>101-2509</t>
  </si>
  <si>
    <t>Листы гипсокартонные ГКЛ 12,5 мм</t>
  </si>
  <si>
    <t>101-2509 ТССЦ-57 (изд.2014)</t>
  </si>
  <si>
    <t>[99,13 /  7,56] +  2,5% Трансп +  2% Заг.скл</t>
  </si>
  <si>
    <t>9</t>
  </si>
  <si>
    <t>101-2583</t>
  </si>
  <si>
    <t>Шуруп самонарезающий (TN) 3,5/25 мм</t>
  </si>
  <si>
    <t>101-2583 ТССЦ-57 (изд.2014)</t>
  </si>
  <si>
    <t>10</t>
  </si>
  <si>
    <t>101-2589</t>
  </si>
  <si>
    <t>Дюбель-гвоздь 6/39 мм</t>
  </si>
  <si>
    <t>101-2589 ТССЦ-57 (изд.2014)</t>
  </si>
  <si>
    <t>[1,11 /  7,56] +  2,5% Трансп +  2% Заг.скл</t>
  </si>
  <si>
    <t>11</t>
  </si>
  <si>
    <t>12</t>
  </si>
  <si>
    <t>104-0508</t>
  </si>
  <si>
    <t>Плиты минераловатные ППХ-60 (НГ)</t>
  </si>
  <si>
    <t>м3</t>
  </si>
  <si>
    <t>104-0508 ТССЦ-57 (изд.2014)</t>
  </si>
  <si>
    <t>[9 666,67 /  7,56] +  2,5% Трансп +  2% Заг.скл</t>
  </si>
  <si>
    <t>13</t>
  </si>
  <si>
    <t>201-0786</t>
  </si>
  <si>
    <t>201-0786 ТССЦ-57 (изд.2014)</t>
  </si>
  <si>
    <t>201-0805</t>
  </si>
  <si>
    <t>Профиль стоечный ПС</t>
  </si>
  <si>
    <t>201-0805 ТССЦ-57 (изд.2014)</t>
  </si>
  <si>
    <t>201-0832</t>
  </si>
  <si>
    <t>Бруски деревянные 50*50 мм</t>
  </si>
  <si>
    <t>201-0832 ТССЦ-57 (изд.2014)</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</si>
  <si>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</si>
  <si>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</si>
  <si>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</si>
  <si>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</si>
  <si>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</si>
  <si>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</si>
  <si>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</si>
  <si>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</si>
  <si>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</si>
  <si>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</si>
  <si>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</si>
  <si>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</si>
  <si>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</si>
  <si>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</si>
  <si>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</si>
  <si>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</si>
  <si>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</si>
  <si>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</si>
  <si>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</si>
  <si>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</si>
  <si>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</si>
  <si>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</si>
  <si>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</si>
  <si>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</si>
  <si>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</si>
  <si>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</si>
  <si>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</si>
  <si>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</si>
  <si>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</si>
  <si>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</si>
  <si>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</si>
  <si>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</si>
  <si>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</si>
  <si>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</si>
  <si>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</si>
  <si>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</si>
  <si>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</si>
  <si>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</si>
  <si>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</si>
  <si>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</si>
  <si>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</si>
  <si>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</si>
  <si>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</si>
  <si>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</si>
  <si>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</si>
  <si>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</si>
  <si>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</si>
  <si>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</si>
  <si>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</si>
  <si>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</si>
  <si>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</si>
  <si>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</si>
  <si>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</si>
  <si>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</si>
  <si>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</si>
  <si>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</si>
  <si>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</si>
  <si>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</si>
  <si>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</si>
  <si>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</si>
  <si>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</si>
  <si>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</si>
  <si>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</si>
  <si>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</si>
  <si>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</si>
  <si>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</si>
  <si>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</si>
  <si>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</si>
  <si>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</si>
  <si>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2024 г.</t>
  </si>
  <si>
    <t>Сборник индексов</t>
  </si>
  <si>
    <t>ПАО "Орелстрой" (новое строительство)</t>
  </si>
  <si>
    <t>_OBSM_</t>
  </si>
  <si>
    <t>1-1035-2014-57</t>
  </si>
  <si>
    <t>Рабочий строитель среднего разряда 3,5</t>
  </si>
  <si>
    <t>чел.-ч</t>
  </si>
  <si>
    <t>134041</t>
  </si>
  <si>
    <t>134041 ТСЭМ-57 (ред.2014)</t>
  </si>
  <si>
    <t>Шуруповерт</t>
  </si>
  <si>
    <t>маш.-ч</t>
  </si>
  <si>
    <t>330901</t>
  </si>
  <si>
    <t>330901 ТСЭМ-57 (ред.2014)</t>
  </si>
  <si>
    <t>Ножницы электрические</t>
  </si>
  <si>
    <t>331451</t>
  </si>
  <si>
    <t>331451 ТСЭМ-57 (ред.2014)</t>
  </si>
  <si>
    <t>Перфораторы электрические</t>
  </si>
  <si>
    <t>1-1029-2014-57</t>
  </si>
  <si>
    <t>Рабочий строитель среднего разряда 2,9</t>
  </si>
  <si>
    <t>Затраты труда машинистов</t>
  </si>
  <si>
    <t>чел.час</t>
  </si>
  <si>
    <t>020129</t>
  </si>
  <si>
    <t>020129 ТСЭМ-57 (ред.2014)</t>
  </si>
  <si>
    <t>Краны башенные при работе на других видах строительства 8 т</t>
  </si>
  <si>
    <t>021141</t>
  </si>
  <si>
    <t>021141 ТСЭМ-57 (ред.2014)</t>
  </si>
  <si>
    <t>Краны на автомобильном ходу при работе на других видах строительства 10 т</t>
  </si>
  <si>
    <t>121011</t>
  </si>
  <si>
    <t>121011 ТСЭМ-57 (ред.2014)</t>
  </si>
  <si>
    <t>Котлы битумные передвижные 400 л</t>
  </si>
  <si>
    <t>400001</t>
  </si>
  <si>
    <t>400001 ТСЭМ-57 (ред.2014)</t>
  </si>
  <si>
    <t>Автомобили бортовые, грузоподъемность до 5 т</t>
  </si>
  <si>
    <t>101-2435</t>
  </si>
  <si>
    <t>101-2435 ТССЦ-57 (изд.2014)</t>
  </si>
  <si>
    <t>Клей «Перлфикс», КНАУФ</t>
  </si>
  <si>
    <t>101-0195</t>
  </si>
  <si>
    <t>101-0195 ТССЦ-57 (ред.2014)</t>
  </si>
  <si>
    <t>Гвозди толевые круглые 3,0х40 мм</t>
  </si>
  <si>
    <t>т</t>
  </si>
  <si>
    <t>101-1482</t>
  </si>
  <si>
    <t>101-1482 ТССЦ-57 (ред.2014)</t>
  </si>
  <si>
    <t>Шурупы с полукруглой головкой 5х70 мм</t>
  </si>
  <si>
    <t>101-1591</t>
  </si>
  <si>
    <t>101-1591 ТССЦ-57 (ред.2014)</t>
  </si>
  <si>
    <t>Смола каменноугольная для дорожного строительства</t>
  </si>
  <si>
    <t>101-1705</t>
  </si>
  <si>
    <t>101-1705 ТССЦ-57 (ред.2014)</t>
  </si>
  <si>
    <t>Пакля пропитанная</t>
  </si>
  <si>
    <t>101-1742</t>
  </si>
  <si>
    <t>101-1742 ТССЦ-57 (ред.2014)</t>
  </si>
  <si>
    <t>Толь с крупнозернистой посыпкой гидроизоляционный марки ТГ-350</t>
  </si>
  <si>
    <t>101-9411</t>
  </si>
  <si>
    <t>101-9411 ТССЦ-57 (ред.2014)</t>
  </si>
  <si>
    <t>Скобяные изделия</t>
  </si>
  <si>
    <t>компл.</t>
  </si>
  <si>
    <t>203-0238</t>
  </si>
  <si>
    <t>203-0238 ТССЦ-57 (ред.2014)</t>
  </si>
  <si>
    <t>Люки и лазы со щитовыми полотнами утепленные минераловатной плитой с деревянной обшивкой и защитой оцинкованной сталью полотен и коробок двупольные ДЛ 13-15, площадь 1,89 м2</t>
  </si>
  <si>
    <t>402-0087</t>
  </si>
  <si>
    <t>402-0087 ТССЦ-57 (ред.2014)</t>
  </si>
  <si>
    <t>Раствор готовый отделочный тяжелый, известковый 1:2,0</t>
  </si>
  <si>
    <t>405-0219</t>
  </si>
  <si>
    <t>405-0219 ТССЦ-57 (ред.2014)</t>
  </si>
  <si>
    <t>Гипсовые вяжущие, марка Г3</t>
  </si>
  <si>
    <t>104-9016</t>
  </si>
  <si>
    <t>104-9016 ТССЦ-57 (изд.2014)</t>
  </si>
  <si>
    <t>Материалы теплоизоляционные из минеральных волокон</t>
  </si>
  <si>
    <t>Профиль направляющий ПН-2 50/40/0,6</t>
  </si>
  <si>
    <t>Профиль стоечный ПС-2 50/50/0,6</t>
  </si>
  <si>
    <t>201-0812</t>
  </si>
  <si>
    <t>201-0812 ТССЦ-57 (изд.2014)</t>
  </si>
  <si>
    <t>Верхний уголок для крепления несущих элементов двери 100x123 мм</t>
  </si>
  <si>
    <t>201-0814</t>
  </si>
  <si>
    <t>201-0814 ТССЦ-57 (изд.2014)</t>
  </si>
  <si>
    <t>Нижний уголок для крепления несущих элементов двери 100x123 мм</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</si>
  <si>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</si>
  <si>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</si>
  <si>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</si>
  <si>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</si>
  <si>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</si>
  <si>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</si>
  <si>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</si>
  <si>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</si>
  <si>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</si>
  <si>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</si>
  <si>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</si>
  <si>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</si>
  <si>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 номер последнего сформированного листа</t>
  </si>
  <si>
    <t>Наименование программного продукта: "Мастер сметных расчетов" v11.9,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</si>
  <si>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</si>
  <si>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</si>
  <si>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</si>
  <si>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</si>
  <si>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</si>
  <si>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</si>
  <si>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</si>
  <si>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</si>
  <si>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</si>
  <si>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</si>
  <si>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</si>
  <si>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</si>
  <si>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</si>
  <si>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</si>
  <si>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5.7.3.3  Устройство перегородок из листовых материалов на каркасе</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</si>
  <si>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</si>
  <si>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</si>
  <si>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</si>
  <si>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</si>
  <si>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</si>
  <si>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</si>
  <si>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</si>
  <si>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</si>
  <si>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</si>
  <si>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</si>
  <si>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</si>
  <si>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</si>
  <si>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2024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</si>
  <si>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</si>
  <si>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</si>
  <si>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</si>
  <si>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</si>
  <si>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5.7.3.3  Устройство перегородок из листовых материалов на каркасе </t>
  </si>
  <si>
    <t>ЛОКАЛЬНАЯ СМЕТА № 5.7.3.3</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</si>
  <si>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</si>
  <si>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</si>
  <si>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</si>
  <si>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</si>
  <si>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</si>
  <si>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</si>
  <si>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</si>
  <si>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</si>
  <si>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2024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</si>
  <si>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</si>
  <si>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</si>
  <si>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</si>
  <si>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</si>
  <si>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</si>
  <si>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</si>
  <si>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</si>
  <si>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</si>
  <si>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</si>
  <si>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</si>
  <si>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март 2024 г., руб.</t>
  </si>
  <si>
    <t xml:space="preserve">Локальная смета: </t>
  </si>
  <si>
    <t xml:space="preserve"> 5.7.3.3</t>
  </si>
  <si>
    <t xml:space="preserve"> Устройство перегородок из листовых материалов на каркасес</t>
  </si>
  <si>
    <t xml:space="preserve">Раздел: </t>
  </si>
  <si>
    <t xml:space="preserve">   Раздел: </t>
  </si>
  <si>
    <t xml:space="preserve">   Зашивки выше 0,000</t>
  </si>
  <si>
    <t xml:space="preserve"> Зашивки выше 0,000</t>
  </si>
  <si>
    <t xml:space="preserve">   ОЗП</t>
  </si>
  <si>
    <t xml:space="preserve">   ЭММ</t>
  </si>
  <si>
    <t xml:space="preserve">   НР от ФОТ</t>
  </si>
  <si>
    <t>%</t>
  </si>
  <si>
    <t xml:space="preserve">   СП от ФОТ</t>
  </si>
  <si>
    <t xml:space="preserve">   Затраты труда рабочих</t>
  </si>
  <si>
    <t>чел-ч</t>
  </si>
  <si>
    <t>Тек. стоим. =</t>
  </si>
  <si>
    <t xml:space="preserve"> Расчет Тек.цены </t>
  </si>
  <si>
    <t xml:space="preserve">   [84,17 /  7,56] +  2,5% Трансп +  2% Заг.скл = 11.64 * 7.56 = 88</t>
  </si>
  <si>
    <t xml:space="preserve">   [18,5 /  7,56] +  2,5% Трансп +  2% Заг.скл = 2.56 * 7.56 = 19.35</t>
  </si>
  <si>
    <t xml:space="preserve">   [2 /  7,56] +  2,5% Трансп +  2% Заг.скл = .28 * 7.56 = 2.12</t>
  </si>
  <si>
    <t xml:space="preserve">   [173,3 /  7,56] +  2,5% Трансп +  2% Заг.скл = 23.96 * 7.56 = 181.14</t>
  </si>
  <si>
    <t xml:space="preserve">   [0,3 /  7,56] +  2,5% Трансп +  2% Заг.скл = .04 * 7.56 = .3</t>
  </si>
  <si>
    <t xml:space="preserve">   [1,1 /  7,56] +  2,5% Трансп +  2% Заг.скл = .15 * 7.56 = 1.13</t>
  </si>
  <si>
    <t xml:space="preserve">   [54,64 /  7,56] +  2,5% Трансп +  2% Заг.скл = 7.56 * 7.56 = 57.15</t>
  </si>
  <si>
    <t xml:space="preserve">   Итого Ст.мат. по позиции</t>
  </si>
  <si>
    <t xml:space="preserve">   Всего по позиции</t>
  </si>
  <si>
    <t xml:space="preserve">   в т.ч. ЗПМ</t>
  </si>
  <si>
    <t xml:space="preserve">   [412,5 /  7,56] +  2,5% Трансп +  2% Заг.скл = 57.04 * 7.56 = 431.22</t>
  </si>
  <si>
    <t xml:space="preserve">   [40 /  7,56] +  2,5% Трансп +  2% Заг.скл = 5.53 * 7.56 = 41.81</t>
  </si>
  <si>
    <t xml:space="preserve">   [325 /  7,56] +  2,5% Трансп +  2% Заг.скл = 44.94 * 7.56 = 339.75</t>
  </si>
  <si>
    <t xml:space="preserve">   [710 /  7,56] +  2,5% Трансп +  2% Заг.скл = 98.2 * 7.56 = 742.39</t>
  </si>
  <si>
    <t xml:space="preserve">   [450 /  7,56] +  2,5% Трансп +  2% Заг.скл = 62.23 * 7.56 = 470.46</t>
  </si>
  <si>
    <t xml:space="preserve">Итого по разделу: </t>
  </si>
  <si>
    <t>- базовый итог на Source равен базовому итогу в сформированной смете (1), не равен (0)</t>
  </si>
  <si>
    <t>в том числе:</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</si>
  <si>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</si>
  <si>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</si>
  <si>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</si>
  <si>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</si>
  <si>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</si>
  <si>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</si>
  <si>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</si>
  <si>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</si>
  <si>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</si>
  <si>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</si>
  <si>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</si>
  <si>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</si>
  <si>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</si>
  <si>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</si>
  <si>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</si>
  <si>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</si>
  <si>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</si>
  <si>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</si>
  <si>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</si>
  <si>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</si>
  <si>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t>
  </si>
  <si>
    <t>Стоимость материальных ресурсов без учета доп. перевозки</t>
  </si>
  <si>
    <t>Стоимость материальных ресурсов Заказчика</t>
  </si>
  <si>
    <t>Стоимость материальных ресурсов Подрядчика</t>
  </si>
  <si>
    <t>Доп. перевозка материальных ресурсов</t>
  </si>
  <si>
    <t>Перевозка (за исключением доп. перевозки)</t>
  </si>
  <si>
    <t>ФОТ (справочно)</t>
  </si>
  <si>
    <t>Накладные расходы (НР)</t>
  </si>
  <si>
    <t>Сметная прибыль (СП)</t>
  </si>
  <si>
    <t>Стоимость оборудования</t>
  </si>
  <si>
    <t>Стоимость оборудования без учета доп. перевозки</t>
  </si>
  <si>
    <t>Стоимость оборудования Заказчика</t>
  </si>
  <si>
    <t>Стоимость оборудования Подрядчика</t>
  </si>
  <si>
    <t>Доп. перевозка оборудования</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</si>
  <si>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</si>
  <si>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</si>
  <si>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</si>
  <si>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</si>
  <si>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</si>
  <si>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</si>
  <si>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Справочно:</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</si>
  <si>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</si>
  <si>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</si>
  <si>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</si>
  <si>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Трудозатраты рабочих</t>
  </si>
  <si>
    <t xml:space="preserve">   Перегородка с/уз котельной</t>
  </si>
  <si>
    <t xml:space="preserve"> Перегородка с/уз котельной</t>
  </si>
  <si>
    <t xml:space="preserve">   [99,13 /  7,56] +  2,5% Трансп +  2% Заг.скл = 13.71 * 7.56 = 103.65</t>
  </si>
  <si>
    <t xml:space="preserve">   [1,11 /  7,56] +  2,5% Трансп +  2% Заг.скл = .15 * 7.56 = 1.13</t>
  </si>
  <si>
    <t xml:space="preserve">   [9 666,67 /  7,56] +  2,5% Трансп +  2% Заг.скл = 1336.84 * 7.56 = 10106.51</t>
  </si>
  <si>
    <t xml:space="preserve">Всего по локальной смете: </t>
  </si>
  <si>
    <t xml:space="preserve">Итого: </t>
  </si>
  <si>
    <t>Лимитированные затраты от СМР:</t>
  </si>
  <si>
    <t>Зимнее удорожание</t>
  </si>
  <si>
    <t>Итого</t>
  </si>
  <si>
    <t>НДС</t>
  </si>
  <si>
    <t>Всего с НДС</t>
  </si>
  <si>
    <t>Сдал:</t>
  </si>
  <si>
    <t>[должность] / [подпись]</t>
  </si>
  <si>
    <t>[расшифровка подписи]</t>
  </si>
  <si>
    <t>М.П.</t>
  </si>
  <si>
    <t>Принял:</t>
  </si>
  <si>
    <t>Руководитель ПТС ООО "ОСУ-2"</t>
  </si>
  <si>
    <t>Когтев В. И.</t>
  </si>
  <si>
    <t>Исполнил:</t>
  </si>
  <si>
    <t>Ведущий инженер-сметчик сметно-расчетной службы ООО "ОДСК"</t>
  </si>
  <si>
    <t>Чикалина Е. А.</t>
  </si>
  <si>
    <t>Проверил:</t>
  </si>
  <si>
    <t>Главный инженер-сметчик сметно-расчетной службы ООО "ОДСК"</t>
  </si>
  <si>
    <t>Полшведкина А. Н.</t>
  </si>
  <si>
    <t>Конец</t>
  </si>
  <si>
    <t>SourceOb.2</t>
  </si>
  <si>
    <t>Параметры2.xls</t>
  </si>
  <si>
    <t>Руководитель  ПТС ООО "ОСУ-2"</t>
  </si>
  <si>
    <t>- уровень цен, использованный последний раз (1 - базовый / 2 - текущий)</t>
  </si>
  <si>
    <t>РАСЧЕТ СТОИМОСТИ</t>
  </si>
  <si>
    <t>материалов</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</si>
  <si>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</si>
  <si>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</si>
  <si>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</si>
  <si>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</si>
  <si>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</si>
  <si>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</si>
  <si>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</si>
  <si>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</si>
  <si>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</si>
  <si>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</si>
  <si>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</si>
  <si>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</si>
  <si>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</si>
  <si>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</si>
  <si>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</si>
  <si>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</si>
  <si>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</si>
  <si>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</si>
  <si>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</si>
  <si>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Материалы (неучтенные в расценках)</t>
  </si>
  <si>
    <t xml:space="preserve">Сметная цена в Текущем уровне (расчет)                                                                                                  ( [84,17 /  7,56] +  2,5% Трансп +  2% Заг.скл = 11.64 * 7.56 = 88 ) </t>
  </si>
  <si>
    <t>Без НДС</t>
  </si>
  <si>
    <t xml:space="preserve">Сметная цена в Текущем уровне (расчет)                                                                                                  ( [18,5 /  7,56] +  2,5% Трансп +  2% Заг.скл = 2.56 * 7.56 = 19.35 ) </t>
  </si>
  <si>
    <t xml:space="preserve">Сметная цена в Текущем уровне (расчет)                                                                                                  ( [2 /  7,56] +  2,5% Трансп +  2% Заг.скл = .28 * 7.56 = 2.12 ) </t>
  </si>
  <si>
    <t xml:space="preserve">Сметная цена в Текущем уровне (расчет)                                                                                                  ( [173,3 /  7,56] +  2,5% Трансп +  2% Заг.скл = 23.96 * 7.56 = 181.14 ) </t>
  </si>
  <si>
    <t xml:space="preserve">Сметная цена в Текущем уровне (расчет)                                                                                                  ( [0,3 /  7,56] +  2,5% Трансп +  2% Заг.скл = .04 * 7.56 = .3 ) </t>
  </si>
  <si>
    <t xml:space="preserve">Сметная цена в Текущем уровне (расчет)                                                                                                  ( [1,1 /  7,56] +  2,5% Трансп +  2% Заг.скл = .15 * 7.56 = 1.13 ) </t>
  </si>
  <si>
    <t xml:space="preserve">Сметная цена в Текущем уровне (расчет)                                                                                                  ( [54,64 /  7,56] +  2,5% Трансп +  2% Заг.скл = 7.56 * 7.56 = 57.15 ) </t>
  </si>
  <si>
    <t xml:space="preserve">Сметная цена в Текущем уровне (расчет)                                                                                                  ( [412,5 /  7,56] +  2,5% Трансп +  2% Заг.скл = 57.04 * 7.56 = 431.22 ) </t>
  </si>
  <si>
    <t xml:space="preserve">Сметная цена в Текущем уровне (расчет)                                                                                                  ( [40 /  7,56] +  2,5% Трансп +  2% Заг.скл = 5.53 * 7.56 = 41.81 ) </t>
  </si>
  <si>
    <t xml:space="preserve">Сметная цена в Текущем уровне (расчет)                                                                                                  ( [325 /  7,56] +  2,5% Трансп +  2% Заг.скл = 44.94 * 7.56 = 339.75 ) </t>
  </si>
  <si>
    <t xml:space="preserve">Сметная цена в Текущем уровне (расчет)                                                                                                  ( [710 /  7,56] +  2,5% Трансп +  2% Заг.скл = 98.2 * 7.56 = 742.39 ) </t>
  </si>
  <si>
    <t xml:space="preserve">Сметная цена в Текущем уровне (расчет)                                                                                                  ( [450 /  7,56] +  2,5% Трансп +  2% Заг.скл = 62.23 * 7.56 = 470.46 ) </t>
  </si>
  <si>
    <t xml:space="preserve">Сметная цена в Текущем уровне (расчет)                                                                                                  ( [99,13 /  7,56] +  2,5% Трансп +  2% Заг.скл = 13.71 * 7.56 = 103.65 ) </t>
  </si>
  <si>
    <t xml:space="preserve">Сметная цена в Текущем уровне (расчет)                                                                                                  ( [1,11 /  7,56] +  2,5% Трансп +  2% Заг.скл = .15 * 7.56 = 1.13 ) </t>
  </si>
  <si>
    <t xml:space="preserve">Сметная цена в Текущем уровне (расчет)                                                                                                  ( [9 666,67 /  7,56] +  2,5% Трансп +  2% Заг.скл = 1336.84 * 7.56 = 10106.51 ) </t>
  </si>
  <si>
    <t>- стоимость материалов (последний расчет)</t>
  </si>
  <si>
    <t>РЕСУРСНЫЙ РАСЧЕТ</t>
  </si>
  <si>
    <t>ресурсов</t>
  </si>
  <si>
    <t>Трудовые ресурсы</t>
  </si>
  <si>
    <t xml:space="preserve">Сметная цена в Текущем уровне (расчет)                                                                                                  ( 9.15 * 28.95 = 264.89 ) </t>
  </si>
  <si>
    <t xml:space="preserve">Сметная цена в Текущем уровне (расчет)                                                                                                  ( 8.53 * 28.95 = 246.94 ) </t>
  </si>
  <si>
    <t>Сметная цена = 0 (не задана)</t>
  </si>
  <si>
    <t>Машины</t>
  </si>
  <si>
    <t xml:space="preserve">Сметная цена в Текущем уровне (расчет)                                                                                                  ( 2.95 * 9.3 = 27.44 ) </t>
  </si>
  <si>
    <t xml:space="preserve">Сметная цена в Текущем уровне (расчет)                                                                                                  ( 33.59 * 9.3 = 312.39 ) </t>
  </si>
  <si>
    <t xml:space="preserve">Сметная цена в Текущем уровне (расчет)                                                                                                  ( 2.07 * 9.3 = 19.25 ) </t>
  </si>
  <si>
    <t xml:space="preserve">Сметная цена в Текущем уровне (расчет)                                                                                                  ( 91.69 * 9.3 = 852.72 ) </t>
  </si>
  <si>
    <t xml:space="preserve">Сметная цена в Текущем уровне (расчет)                                                                                                  ( 112.67 * 9.3 = 1047.83 ) </t>
  </si>
  <si>
    <t xml:space="preserve">Сметная цена в Текущем уровне (расчет)                                                                                                  ( 29.26 * 9.3 = 272.12 ) </t>
  </si>
  <si>
    <t xml:space="preserve">Сметная цена в Текущем уровне (расчет)                                                                                                  ( 93.37 * 9.3 = 868.34 ) </t>
  </si>
  <si>
    <t>В том числе:</t>
  </si>
  <si>
    <t>Материальные ресурсы</t>
  </si>
  <si>
    <t>" У Т В Е Р Ж Д А Ю "</t>
  </si>
  <si>
    <t>__________________________</t>
  </si>
  <si>
    <t>"_____"_____________ _____г.</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</si>
  <si>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</si>
  <si>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</si>
  <si>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</si>
  <si>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</si>
  <si>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</si>
  <si>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</si>
  <si>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</si>
  <si>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</si>
  <si>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</si>
  <si>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</si>
  <si>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</si>
  <si>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</si>
  <si>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</si>
  <si>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</si>
  <si>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</si>
  <si>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</si>
  <si>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перегородок из листовых материалов на каркасес</t>
  </si>
  <si>
    <t>Раздел: Зашивки выше 0,000</t>
  </si>
  <si>
    <t>Раздел: Перегородка с/уз котельной</t>
  </si>
  <si>
    <t>100 ШТ</t>
  </si>
  <si>
    <t>Установка дверных приборов: замки врезные с ручкой</t>
  </si>
  <si>
    <t>в10-01-047-3</t>
  </si>
  <si>
    <t>Установка дверных приборов: ручки-кнопки</t>
  </si>
  <si>
    <t>в10-01-047-2</t>
  </si>
  <si>
    <t>ШТ</t>
  </si>
  <si>
    <t>Установка дверных блоков ДГ 21-7</t>
  </si>
  <si>
    <t>в10-01-039-10</t>
  </si>
  <si>
    <t>Установка входных дверных блоков в квартиру ДУ 21-10</t>
  </si>
  <si>
    <t>в10-01-039-15</t>
  </si>
  <si>
    <t>Двери-деревянные</t>
  </si>
  <si>
    <t>1  ШТ.</t>
  </si>
  <si>
    <t>Установка дверного доводчика</t>
  </si>
  <si>
    <t>09-04-012-2</t>
  </si>
  <si>
    <t>Установка блоков из ПВХ в наружных и внутренних дверных проемах в каменных стенах площадью проема более 3 м2</t>
  </si>
  <si>
    <t>10-01-047-2</t>
  </si>
  <si>
    <t>Монтаж дверей в МОП, входные в квартиры и межкомнатные</t>
  </si>
  <si>
    <t>ЛОКАЛЬНАЯ СМЕТА № 5.8.2.3</t>
  </si>
  <si>
    <t>11-01-039-4</t>
  </si>
  <si>
    <t>100 М ПЛИНТУСА</t>
  </si>
  <si>
    <t>Устройство плинтусов из плиток керамических</t>
  </si>
  <si>
    <t xml:space="preserve"> Котельный зал (усиленный пол)</t>
  </si>
  <si>
    <t>11-01-027-6</t>
  </si>
  <si>
    <t>100 м2 покрытия</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</si>
  <si>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</si>
  <si>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 xml:space="preserve"> Санузел котельной</t>
  </si>
  <si>
    <t xml:space="preserve"> Котельный зал</t>
  </si>
  <si>
    <t xml:space="preserve"> Котельная</t>
  </si>
  <si>
    <t>и13-03-006-1</t>
  </si>
  <si>
    <t>100 м2</t>
  </si>
  <si>
    <t>Устройство гидроизоляции поверхностей герметезирующей цементной смесью "ГЛИМС-Водоstop" пола, толщиной слоя 3 мм</t>
  </si>
  <si>
    <t>27-07-005-6</t>
  </si>
  <si>
    <t>1 м реза</t>
  </si>
  <si>
    <t>Добавлять (уменьшать) на каждые 10 мм к расценке 27-07-005-04, к=4,5</t>
  </si>
  <si>
    <t>27-07-005-4</t>
  </si>
  <si>
    <t>Резка тротуарной плитки толщиной 70 мм на отрезном станке</t>
  </si>
  <si>
    <t>11-01-027-1</t>
  </si>
  <si>
    <t>Устройство покрытий на цементном растворе из плиток бетонных, цементных или мозаичных</t>
  </si>
  <si>
    <t xml:space="preserve"> Переходные лоджии</t>
  </si>
  <si>
    <t xml:space="preserve"> Тамбуры, поэтажные коридоры, лифтовые холлы</t>
  </si>
  <si>
    <t xml:space="preserve"> Лестничная клетка (по плите) (в т. ч. на чердаке)</t>
  </si>
  <si>
    <t xml:space="preserve"> Лестничная клетка (на площадке) (в т. ч. на чердаке и кр. надстройке)</t>
  </si>
  <si>
    <t xml:space="preserve"> Типовые (2-20) этажи (МОП)</t>
  </si>
  <si>
    <t xml:space="preserve"> Лапомойки</t>
  </si>
  <si>
    <t xml:space="preserve"> КУИ в осях 1-2</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</si>
  <si>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Л/х на отм 0,000</t>
  </si>
  <si>
    <t xml:space="preserve"> Лифтовый холл (на отм. -0,750)</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</si>
  <si>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коридор, поэтажный коридор, тамбур 1,2, колясочная</t>
  </si>
  <si>
    <t xml:space="preserve"> Коридор, поэтажныйкоридор, тамбуры , колясочная в осях 3-4</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</si>
  <si>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</si>
  <si>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</si>
  <si>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 xml:space="preserve"> Лестничная клетка (на отм 0,000)</t>
  </si>
  <si>
    <t xml:space="preserve"> 1-й этаж (МОП)</t>
  </si>
  <si>
    <t>Полы электрощитовой</t>
  </si>
  <si>
    <t xml:space="preserve"> Полы ниже 0,000</t>
  </si>
  <si>
    <t>поз.
по смете</t>
  </si>
  <si>
    <t>Установка дверного упора УД-2</t>
  </si>
  <si>
    <t>Установка держателя для велосипеда и колесоотбойника</t>
  </si>
  <si>
    <t>10 шт. блоков</t>
  </si>
  <si>
    <t>Установка навигационных элементов, инфографики</t>
  </si>
  <si>
    <t>10-01-058-1</t>
  </si>
  <si>
    <t>100 м2 оклеиваемой поверхности</t>
  </si>
  <si>
    <t>Установка пиктограммы для обеспечения пожарной безопасности лифтов</t>
  </si>
  <si>
    <t>15-06-003-1</t>
  </si>
  <si>
    <t>Монтаж стальных обрамлений</t>
  </si>
  <si>
    <t>09-03-050-1</t>
  </si>
  <si>
    <t>Установка цифр с нумерацией квартир</t>
  </si>
  <si>
    <t>Установка абонетских ящиков</t>
  </si>
  <si>
    <t>Разное</t>
  </si>
  <si>
    <t>100 М2 ОТДЕЛЫВАЕМОЙ ПОВЕРХНОСТИ</t>
  </si>
  <si>
    <t>Отделка стен внутри помещения по подготовленным поверхностям рельефным штукатурным акриловым покрытием Терракоат Мелкозернистый вручную (откосы)</t>
  </si>
  <si>
    <t>15-04-049-5</t>
  </si>
  <si>
    <t>Шпатлевка поверхностей стен за второй слой финишной шпатлевкой  (откосы)</t>
  </si>
  <si>
    <t>в15-04-053-3</t>
  </si>
  <si>
    <t>Шпатлевка поверхностей стен за один раз внутри помещений финишной шпатлевкой (откосы)</t>
  </si>
  <si>
    <t>в15-04-053-2</t>
  </si>
  <si>
    <t>Шпатлевка поверхностей стен за один раз внутри помещений выравнивающей шпатлевкой (откосы)</t>
  </si>
  <si>
    <t>в15-04-053-1</t>
  </si>
  <si>
    <t>Покрытие поверхностей грунтовкой глубокого проникновения за 1 раз откосов</t>
  </si>
  <si>
    <t>15-04-006-3</t>
  </si>
  <si>
    <t>Отделка стен внутри помещения по подготовленным поверхностям рельефным штукатурным акриловым покрытием Терракоат Мелкозернистый вручную</t>
  </si>
  <si>
    <t>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 состав с наполнителем из мелкозернистого минерала (размер зерна до 1,8 мм)</t>
  </si>
  <si>
    <t>15-04-048-6</t>
  </si>
  <si>
    <t>100 м2 окрашиваемой поверхности</t>
  </si>
  <si>
    <t>Улучшенная окраска масляными составами по сборным конструкциям стен, подготовленных под окраску</t>
  </si>
  <si>
    <t>15-04-025-10</t>
  </si>
  <si>
    <t>Окраска подготовленных под окраску стен акриловыми красками внутри помещения за 2 раза по штукатурке и сборным конструкциям</t>
  </si>
  <si>
    <t>и15-04-021-3</t>
  </si>
  <si>
    <t>Огрунтовка  поверхностей стен</t>
  </si>
  <si>
    <t>в15-02-019-14</t>
  </si>
  <si>
    <t>Шпатлевка поверхностей стен за второй слой финишной шпатлевкой (по ГКЛ, пазогребневым)</t>
  </si>
  <si>
    <t>Шпатлевка поверхностей стен за второй слой финишной шпатлевкой</t>
  </si>
  <si>
    <t>Шпатлевка поверхностей стен за один раз внутри помещений финишной шпатлевкой</t>
  </si>
  <si>
    <t>Шпатлевка поверхностей стен за один раз внутри помещений выравнивающей шпатлевкой</t>
  </si>
  <si>
    <t>Огрунтовка поверхностей стен (пазогребневые перегородки перед шпаклевкой и ГКЛ)</t>
  </si>
  <si>
    <t>Огрунтовка бетонных поверхностей стен</t>
  </si>
  <si>
    <t>100 м2 поверхности покрытия изоляции</t>
  </si>
  <si>
    <t>Оклеивание поверхности изоляции тканями стеклянными, хлопчатобумажными на клее ПВА</t>
  </si>
  <si>
    <t>26-01-054-3</t>
  </si>
  <si>
    <t>100 М2 ПОВЕРХНОСТИ ОБЛИЦОВКИ</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</si>
  <si>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</si>
  <si>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15-01-019-5</t>
  </si>
  <si>
    <t>Огрунтовка поверхностей стен (лапомойки)</t>
  </si>
  <si>
    <t>100 м2 оштукатуриваемой поверхности</t>
  </si>
  <si>
    <t>Штукатурка по сетке без устройства каркаса улучшенная стен</t>
  </si>
  <si>
    <t>15-02-036-1</t>
  </si>
  <si>
    <t>Стены</t>
  </si>
  <si>
    <t>Окраска подготовленных под окраску потолков акриловыми красками внутри помещения за 2 раза по штукатурке и сборным конструкциям</t>
  </si>
  <si>
    <t>и15-04-021-4</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</si>
  <si>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</si>
  <si>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и15-04-019-1</t>
  </si>
  <si>
    <t>Шпатлевка поверхностей потолков за два раза внутри помещений финишной шпатлевкой (помещ. с окраской)</t>
  </si>
  <si>
    <t>в15-04-052-3</t>
  </si>
  <si>
    <t>Шпатлевка поверхностей потолков за один раз внутри помещений выравнивающей шпатлевкой</t>
  </si>
  <si>
    <t>в15-04-052-1</t>
  </si>
  <si>
    <t>Покрытие поверхностей грунтовкой глубокого проникновения за 1 раз потолков</t>
  </si>
  <si>
    <t>15-04-006-1</t>
  </si>
  <si>
    <t>Устройство подвесных потолков Грильято</t>
  </si>
  <si>
    <t>15-01-047-15</t>
  </si>
  <si>
    <t>Окраска подготовленных под окраску потолков акриловыми красками внутри помещения за 1 раз по штукатурке и сборным конструкциям</t>
  </si>
  <si>
    <t>и15-04-021-2</t>
  </si>
  <si>
    <t>Шпатлевка поверхностей потолков за один раза внутри помещений финишной шпатлевкой, к=0,5</t>
  </si>
  <si>
    <t>100 м2 потолка</t>
  </si>
  <si>
    <t>Устройство подвесных потолков из гипсоволокнистых листов (ГВЛ) по системе «КНАУФ» одноуровневых</t>
  </si>
  <si>
    <t>10-06-040-2</t>
  </si>
  <si>
    <t>Потолок</t>
  </si>
  <si>
    <t>Отделка мест общего пользования</t>
  </si>
  <si>
    <t>ЛОКАЛЬНАЯ СМЕТА № 5.9.2.3</t>
  </si>
  <si>
    <t>Известковая окраска водными составами внутри помещений по кирпичу и бетону</t>
  </si>
  <si>
    <t>15-04-002-2</t>
  </si>
  <si>
    <t>Огрунтовка бетонных поверхностей</t>
  </si>
  <si>
    <t>100 м2 поверхности</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</si>
  <si>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</si>
  <si>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26-01-036-2</t>
  </si>
  <si>
    <t>Огрунтовка бетонных и оштукатуренных поверхностей перед окраской акриловыми красками вододисперсионной акриловой грунтовкой потолков</t>
  </si>
  <si>
    <t>Потолки</t>
  </si>
  <si>
    <t>Отделка технических помещений, в том числе техэтаж (чердак)</t>
  </si>
  <si>
    <t>ЛОКАЛЬНАЯ СМЕТА № 5.9.5.3</t>
  </si>
  <si>
    <t xml:space="preserve">                                 ЛОКАЛЬНАЯ СМЕТА № 5.9.1.3</t>
  </si>
  <si>
    <t xml:space="preserve">                                                                    устройство полов</t>
  </si>
  <si>
    <t xml:space="preserve">                              УДТВЕРЖДАЮ</t>
  </si>
  <si>
    <t xml:space="preserve">                                Директор ООО "ОСУ-2" </t>
  </si>
  <si>
    <t>Посулихин А.А.</t>
  </si>
  <si>
    <t>ООО "______________________________" готово выполнить полный комплекс работ на нижеследующих условиях:</t>
  </si>
  <si>
    <t>ИНН   ______________________________</t>
  </si>
  <si>
    <t xml:space="preserve">Комплекс из 2-х многоквартирных домов, расположенных по адресу г.Орел, б-р Молодежи, участок 2а. </t>
  </si>
  <si>
    <t>1-й этап строительства  многоквартирный дом корпус 2 (поз.1)</t>
  </si>
  <si>
    <t xml:space="preserve">                       ТЕХНИЧЕСКОЕ ЗАДАНИЕ </t>
  </si>
  <si>
    <t xml:space="preserve">Примечание: </t>
  </si>
  <si>
    <t>Гарантийный срок на выполняемые работы  - 66 месяцев</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</si>
  <si>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</si>
  <si>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</si>
  <si>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</si>
  <si>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</si>
  <si>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</si>
  <si>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</si>
  <si>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</si>
  <si>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</si>
  <si>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</si>
  <si>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</si>
  <si>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</si>
  <si>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</si>
  <si>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Инженер ПТС ПТГ</t>
  </si>
  <si>
    <t xml:space="preserve">Е.Б. Ионова </t>
  </si>
  <si>
    <t>Сроки производства работ :            с  даты заключения договора по 31.12.2025г.</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</si>
  <si>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</si>
  <si>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</si>
  <si>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</si>
  <si>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</si>
  <si>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</si>
  <si>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</si>
  <si>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Охрана объекта - Генподрядчик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</si>
  <si>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</si>
  <si>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</si>
  <si>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При наличии лиц не имеющих гражданство России, наличие документов, подтверждающих право работы в России (патент и т.д.)</t>
  </si>
  <si>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</si>
  <si>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</si>
  <si>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</si>
  <si>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r>
      <t xml:space="preserve">свидетельство о допуске к ведению работ (СРО) </t>
    </r>
    <r>
      <rPr>
        <b/>
        <sz val="11"/>
        <rFont val="Arial Narrow"/>
        <family val="2"/>
        <charset val="204"/>
      </rPr>
      <t>не обязательно;</t>
    </r>
  </si>
  <si>
    <r>
      <t xml:space="preserve">карточка учета организации; - </t>
    </r>
    <r>
      <rPr>
        <b/>
        <sz val="11"/>
        <rFont val="Arial Narrow"/>
        <family val="2"/>
        <charset val="204"/>
      </rPr>
      <t>АНКЕТА ОРГАНИЗАЦИИ</t>
    </r>
  </si>
  <si>
    <t xml:space="preserve">Финишная отдлека </t>
  </si>
  <si>
    <t>Объемы работ предварительные,могут меняться в связи с изменениями в рабочей документации, а так же появлением квартир комфорт.</t>
  </si>
  <si>
    <t>Стоимость единицы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 на основании подписанных актов дополнительного объема работ</t>
  </si>
  <si>
    <t>После подписания договора подряда подрядчик предоставляет в адрес генподрядчика следующий пакет документов: приказ на ответственного производителя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</si>
  <si>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В стоимость работ входят все затраты подрядчика: в том. числе: ОЗП рабочих, накладные расходы и сметная прибыль, а также  стоимость расходных материалов, сопутствующих материалов и т.д.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</si>
</sst>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0"/>
      <name val="Arial"/>
      <charset val="204"/>
    </font>
    <font>
      <b/>
      <sz val="10"/>
      <color indexed="12"/>
      <name val="Arial"/>
      <charset val="204"/>
    </font>
    <font>
      <sz val="10"/>
      <color indexed="18"/>
      <name val="Arial"/>
      <charset val="204"/>
    </font>
    <font>
      <b/>
      <sz val="10"/>
      <color indexed="16"/>
      <name val="Arial"/>
      <charset val="204"/>
    </font>
    <font>
      <b/>
      <sz val="10"/>
      <color indexed="20"/>
      <name val="Arial"/>
      <charset val="204"/>
    </font>
    <font>
      <b/>
      <sz val="10"/>
      <color indexed="17"/>
      <name val="Arial"/>
      <charset val="204"/>
    </font>
    <font>
      <sz val="10"/>
      <color indexed="17"/>
      <name val="Arial"/>
      <charset val="204"/>
    </font>
    <font>
      <sz val="10"/>
      <color indexed="12"/>
      <name val="Arial"/>
      <charset val="204"/>
    </font>
    <font>
      <sz val="10"/>
      <color indexed="14"/>
      <name val="Arial"/>
      <charset val="204"/>
    </font>
    <font>
      <sz val="10"/>
      <color indexed="16"/>
      <name val="Arial"/>
      <charset val="204"/>
    </font>
    <font>
      <b/>
      <sz val="10"/>
      <color indexed="14"/>
      <name val="Arial"/>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u/>
      <sz val="9"/>
      <name val="Arial"/>
      <family val="2"/>
      <charset val="204"/>
    </font>
    <font>
      <sz val="7"/>
      <color rgb="FF0000FF"/>
      <name val="Arial"/>
      <family val="2"/>
      <charset val="204"/>
    </font>
    <font>
      <sz val="9"/>
      <color rgb="FF800000"/>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sz val="10"/>
      <color rgb="FF008000"/>
      <name val="Arial"/>
      <family val="2"/>
      <charset val="204"/>
    </font>
    <font>
      <sz val="8"/>
      <color rgb="FF008000"/>
      <name val="Arial"/>
      <family val="2"/>
      <charset val="204"/>
    </font>
    <font>
      <sz val="9"/>
      <color rgb="FF008000"/>
      <name val="Arial"/>
      <family val="2"/>
      <charset val="204"/>
    </font>
    <font>
      <sz val="8"/>
      <color rgb="FF0000FF"/>
      <name val="Arial"/>
      <family val="2"/>
      <charset val="204"/>
    </font>
    <font>
      <b/>
      <sz val="9"/>
      <color rgb="FF008000"/>
      <name val="Arial"/>
      <family val="2"/>
      <charset val="204"/>
    </font>
    <font>
      <sz val="10"/>
      <color rgb="FF000080"/>
      <name val="Arial"/>
      <family val="2"/>
      <charset val="204"/>
    </font>
    <font>
      <i/>
      <sz val="10"/>
      <color rgb="FF000080"/>
      <name val="Arial"/>
      <family val="2"/>
      <charset val="204"/>
    </font>
    <font>
      <sz val="10"/>
      <color rgb="FF800000"/>
      <name val="Arial"/>
      <family val="2"/>
      <charset val="204"/>
    </font>
    <font>
      <sz val="10"/>
      <color rgb="FF0000FF"/>
      <name val="Arial"/>
      <family val="2"/>
      <charset val="204"/>
    </font>
    <font>
      <sz val="10"/>
      <color rgb="FFFF0000"/>
      <name val="Arial"/>
      <family val="2"/>
      <charset val="204"/>
    </font>
    <font>
      <sz val="10"/>
      <color rgb="FFFF00FF"/>
      <name val="Arial"/>
      <family val="2"/>
      <charset val="204"/>
    </font>
    <font>
      <i/>
      <sz val="10"/>
      <color rgb="FFFF00FF"/>
      <name val="Arial"/>
      <family val="2"/>
      <charset val="204"/>
    </font>
    <font>
      <sz val="8"/>
      <name val="Times New Roman Cyr"/>
      <charset val="204"/>
    </font>
    <font>
      <b/>
      <u/>
      <sz val="12"/>
      <name val="Times New Roman"/>
      <family val="1"/>
      <charset val="204"/>
    </font>
    <font>
      <sz val="9"/>
      <color rgb="FFFFFFFF"/>
      <name val="Arial"/>
      <family val="2"/>
      <charset val="204"/>
    </font>
    <font>
      <sz val="8"/>
      <name val="Times New Roman"/>
      <family val="1"/>
      <charset val="204"/>
    </font>
    <font>
      <sz val="9"/>
      <color rgb="FFFF00FF"/>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b/>
      <i/>
      <u/>
      <sz val="9"/>
      <name val="Arial"/>
      <family val="2"/>
      <charset val="204"/>
    </font>
    <font>
      <b/>
      <sz val="11"/>
      <name val="Arial Narrow"/>
      <family val="2"/>
      <charset val="204"/>
    </font>
    <font>
      <b/>
      <sz val="12"/>
      <color theme="1"/>
      <name val="Arial Narrow"/>
      <family val="2"/>
      <charset val="204"/>
    </font>
    <font>
      <sz val="11"/>
      <color rgb="FF00B0F0"/>
      <name val="Arial Narrow"/>
      <family val="2"/>
      <charset val="204"/>
    </font>
    <font>
      <b/>
      <sz val="11"/>
      <color rgb="FF00B0F0"/>
      <name val="Arial Narrow"/>
      <family val="2"/>
      <charset val="204"/>
    </font>
    <font>
      <u/>
      <sz val="11"/>
      <name val="Arial Narrow"/>
      <family val="2"/>
      <charset val="204"/>
    </font>
    <font>
      <sz val="11"/>
      <name val="Arial Narrow"/>
      <family val="2"/>
      <charset val="204"/>
    </font>
    <font>
      <b/>
      <sz val="11"/>
      <color theme="4" tint="-0.249977111117893"/>
      <name val="Arial Narrow"/>
      <family val="2"/>
      <charset val="204"/>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s>
  <cellStyleXfs count="2">
    <xf numFmtId="0" fontId="0" fillId="0" borderId="0"/>
    <xf numFmtId="0" fontId="11" fillId="0" borderId="0"/>
  </cellStyleXfs>
  <cellXfs count="35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2" xfId="0" applyBorder="1"/>
    <xf numFmtId="0" fontId="0" fillId="0" borderId="6"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8" xfId="0" applyBorder="1"/>
    <xf numFmtId="0" fontId="24" fillId="0" borderId="0" xfId="0" applyFont="1" applyAlignment="1">
      <alignment wrapText="1"/>
    </xf>
    <xf numFmtId="0" fontId="0" fillId="0" borderId="3" xfId="0" applyBorder="1"/>
    <xf numFmtId="0" fontId="12" fillId="0" borderId="23" xfId="0" applyFont="1" applyBorder="1" applyAlignment="1">
      <alignment horizontal="left" vertical="top" wrapText="1"/>
    </xf>
    <xf numFmtId="0" fontId="22" fillId="0" borderId="22" xfId="0" applyFont="1" applyBorder="1" applyAlignment="1">
      <alignment horizontal="left" vertical="top" wrapText="1"/>
    </xf>
    <xf numFmtId="0" fontId="12" fillId="0" borderId="22" xfId="0" applyFont="1" applyBorder="1" applyAlignment="1">
      <alignment horizontal="right" wrapText="1"/>
    </xf>
    <xf numFmtId="0" fontId="22" fillId="0" borderId="22" xfId="0" applyFont="1" applyBorder="1" applyAlignment="1">
      <alignment horizontal="right" shrinkToFit="1"/>
    </xf>
    <xf numFmtId="4" fontId="22" fillId="0" borderId="22" xfId="0" applyNumberFormat="1" applyFont="1" applyBorder="1" applyAlignment="1">
      <alignment horizontal="right" shrinkToFit="1"/>
    </xf>
    <xf numFmtId="3" fontId="24" fillId="0" borderId="22" xfId="0" applyNumberFormat="1" applyFont="1" applyBorder="1" applyAlignment="1">
      <alignment horizontal="right" shrinkToFit="1"/>
    </xf>
    <xf numFmtId="0" fontId="27" fillId="0" borderId="22" xfId="0" applyFont="1" applyBorder="1" applyAlignment="1">
      <alignment horizontal="right" shrinkToFit="1"/>
    </xf>
    <xf numFmtId="3" fontId="24" fillId="0" borderId="24" xfId="0" applyNumberFormat="1" applyFont="1" applyBorder="1" applyAlignment="1">
      <alignment horizontal="right" shrinkToFit="1"/>
    </xf>
    <xf numFmtId="49" fontId="12" fillId="0" borderId="22" xfId="0" applyNumberFormat="1" applyFont="1" applyBorder="1" applyAlignment="1">
      <alignment horizontal="left" vertical="top" wrapText="1"/>
    </xf>
    <xf numFmtId="49" fontId="26" fillId="0" borderId="22" xfId="0" applyNumberFormat="1" applyFont="1" applyBorder="1" applyAlignment="1">
      <alignment horizontal="left" vertical="top" wrapText="1" shrinkToFit="1"/>
    </xf>
    <xf numFmtId="0" fontId="0" fillId="0" borderId="10" xfId="0" applyBorder="1"/>
    <xf numFmtId="0" fontId="0" fillId="0" borderId="25" xfId="0" applyBorder="1"/>
    <xf numFmtId="0" fontId="0" fillId="0" borderId="26" xfId="0" applyBorder="1"/>
    <xf numFmtId="0" fontId="12" fillId="0" borderId="25"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28" fillId="0" borderId="10" xfId="0" applyFont="1" applyBorder="1" applyAlignment="1">
      <alignment horizontal="left" shrinkToFit="1"/>
    </xf>
    <xf numFmtId="3" fontId="22" fillId="0" borderId="10" xfId="0" applyNumberFormat="1" applyFont="1" applyBorder="1" applyAlignment="1">
      <alignment horizontal="right" shrinkToFit="1"/>
    </xf>
    <xf numFmtId="0" fontId="27" fillId="0" borderId="10" xfId="0" applyFont="1" applyBorder="1" applyAlignment="1">
      <alignment horizontal="right" shrinkToFit="1"/>
    </xf>
    <xf numFmtId="3" fontId="22" fillId="0" borderId="26" xfId="0" applyNumberFormat="1" applyFont="1" applyBorder="1" applyAlignment="1">
      <alignment horizontal="right" shrinkToFit="1"/>
    </xf>
    <xf numFmtId="4" fontId="0" fillId="0" borderId="0" xfId="0" applyNumberFormat="1"/>
    <xf numFmtId="0" fontId="0" fillId="0" borderId="27" xfId="0" applyBorder="1"/>
    <xf numFmtId="0" fontId="0" fillId="0" borderId="15" xfId="0" applyBorder="1"/>
    <xf numFmtId="0" fontId="12" fillId="0" borderId="15" xfId="0" applyFont="1" applyBorder="1" applyAlignment="1">
      <alignment horizontal="left" vertical="top" wrapText="1"/>
    </xf>
    <xf numFmtId="0" fontId="12" fillId="0" borderId="27" xfId="0" applyFont="1" applyBorder="1" applyAlignment="1">
      <alignment horizontal="left" vertical="top" wrapText="1"/>
    </xf>
    <xf numFmtId="0" fontId="12" fillId="0" borderId="27" xfId="0" applyFont="1" applyBorder="1" applyAlignment="1">
      <alignment horizontal="right" wrapText="1"/>
    </xf>
    <xf numFmtId="0" fontId="22" fillId="0" borderId="27" xfId="0" applyFont="1" applyBorder="1" applyAlignment="1">
      <alignment horizontal="right" shrinkToFit="1"/>
    </xf>
    <xf numFmtId="4" fontId="22" fillId="0" borderId="27" xfId="0" applyNumberFormat="1" applyFont="1" applyBorder="1" applyAlignment="1">
      <alignment horizontal="right" shrinkToFit="1"/>
    </xf>
    <xf numFmtId="0" fontId="28" fillId="0" borderId="27" xfId="0" applyFont="1" applyBorder="1" applyAlignment="1">
      <alignment horizontal="left" shrinkToFit="1"/>
    </xf>
    <xf numFmtId="3" fontId="22" fillId="0" borderId="27" xfId="0" applyNumberFormat="1" applyFont="1" applyBorder="1" applyAlignment="1">
      <alignment horizontal="right" shrinkToFit="1"/>
    </xf>
    <xf numFmtId="0" fontId="27" fillId="0" borderId="27" xfId="0" applyFont="1" applyBorder="1" applyAlignment="1">
      <alignment horizontal="right" shrinkToFit="1"/>
    </xf>
    <xf numFmtId="3" fontId="22" fillId="0" borderId="28" xfId="0" applyNumberFormat="1" applyFont="1" applyBorder="1" applyAlignment="1">
      <alignment horizontal="right" shrinkToFit="1"/>
    </xf>
    <xf numFmtId="0" fontId="29" fillId="0" borderId="15" xfId="0" applyFont="1" applyBorder="1" applyAlignment="1">
      <alignment horizontal="left" vertical="top" wrapText="1"/>
    </xf>
    <xf numFmtId="0" fontId="29" fillId="0" borderId="27" xfId="0" applyFont="1" applyBorder="1" applyAlignment="1">
      <alignment horizontal="left" vertical="top" wrapText="1"/>
    </xf>
    <xf numFmtId="0" fontId="29" fillId="0" borderId="27" xfId="0" applyFont="1" applyBorder="1" applyAlignment="1">
      <alignment horizontal="right" wrapText="1"/>
    </xf>
    <xf numFmtId="0" fontId="30" fillId="0" borderId="27" xfId="0" applyFont="1" applyBorder="1" applyAlignment="1">
      <alignment horizontal="right" shrinkToFit="1"/>
    </xf>
    <xf numFmtId="4" fontId="30" fillId="0" borderId="27" xfId="0" applyNumberFormat="1" applyFont="1" applyBorder="1" applyAlignment="1">
      <alignment horizontal="left" shrinkToFit="1"/>
    </xf>
    <xf numFmtId="0" fontId="30" fillId="0" borderId="27" xfId="0" applyFont="1" applyBorder="1" applyAlignment="1">
      <alignment horizontal="left" shrinkToFit="1"/>
    </xf>
    <xf numFmtId="4" fontId="30" fillId="0" borderId="27" xfId="0" applyNumberFormat="1" applyFont="1" applyBorder="1" applyAlignment="1">
      <alignment horizontal="right" shrinkToFit="1"/>
    </xf>
    <xf numFmtId="3" fontId="30" fillId="0" borderId="27" xfId="0" applyNumberFormat="1" applyFont="1" applyBorder="1" applyAlignment="1">
      <alignment horizontal="right" shrinkToFit="1"/>
    </xf>
    <xf numFmtId="3" fontId="30" fillId="0" borderId="28" xfId="0" applyNumberFormat="1" applyFont="1" applyBorder="1" applyAlignment="1">
      <alignment horizontal="right" shrinkToFit="1"/>
    </xf>
    <xf numFmtId="9" fontId="30" fillId="0" borderId="27" xfId="0" applyNumberFormat="1" applyFont="1" applyBorder="1" applyAlignment="1">
      <alignment horizontal="right" shrinkToFit="1"/>
    </xf>
    <xf numFmtId="4" fontId="12" fillId="0" borderId="27" xfId="0" applyNumberFormat="1" applyFont="1" applyBorder="1" applyAlignment="1">
      <alignment horizontal="right" vertical="top" shrinkToFit="1"/>
    </xf>
    <xf numFmtId="0" fontId="0" fillId="0" borderId="29" xfId="0" applyBorder="1"/>
    <xf numFmtId="0" fontId="0" fillId="0" borderId="30" xfId="0" applyBorder="1"/>
    <xf numFmtId="0" fontId="32" fillId="0" borderId="29" xfId="0" applyFont="1" applyBorder="1" applyAlignment="1">
      <alignment horizontal="left" vertical="top" wrapText="1"/>
    </xf>
    <xf numFmtId="0" fontId="33" fillId="0" borderId="6" xfId="0" applyFont="1" applyBorder="1" applyAlignment="1">
      <alignment horizontal="left" vertical="top" wrapText="1"/>
    </xf>
    <xf numFmtId="0" fontId="32" fillId="0" borderId="6" xfId="0" applyFont="1" applyBorder="1" applyAlignment="1">
      <alignment horizontal="right" wrapText="1"/>
    </xf>
    <xf numFmtId="0" fontId="33" fillId="0" borderId="6" xfId="0" applyFont="1" applyBorder="1" applyAlignment="1">
      <alignment horizontal="right" shrinkToFit="1"/>
    </xf>
    <xf numFmtId="4" fontId="33" fillId="0" borderId="6" xfId="0" applyNumberFormat="1" applyFont="1" applyBorder="1" applyAlignment="1">
      <alignment horizontal="right" shrinkToFit="1"/>
    </xf>
    <xf numFmtId="0" fontId="28" fillId="0" borderId="6" xfId="0" applyFont="1" applyBorder="1" applyAlignment="1">
      <alignment horizontal="left" shrinkToFit="1"/>
    </xf>
    <xf numFmtId="3" fontId="33" fillId="0" borderId="6" xfId="0" applyNumberFormat="1" applyFont="1" applyBorder="1" applyAlignment="1">
      <alignment horizontal="right" shrinkToFit="1"/>
    </xf>
    <xf numFmtId="0" fontId="27" fillId="0" borderId="6" xfId="0" applyFont="1" applyBorder="1" applyAlignment="1">
      <alignment horizontal="right" shrinkToFit="1"/>
    </xf>
    <xf numFmtId="3" fontId="33" fillId="0" borderId="30" xfId="0" applyNumberFormat="1" applyFont="1" applyBorder="1" applyAlignment="1">
      <alignment horizontal="right" shrinkToFit="1"/>
    </xf>
    <xf numFmtId="49" fontId="32" fillId="0" borderId="6" xfId="0" applyNumberFormat="1" applyFont="1" applyBorder="1" applyAlignment="1">
      <alignment horizontal="left" vertical="top" wrapText="1"/>
    </xf>
    <xf numFmtId="4" fontId="2" fillId="0" borderId="0" xfId="0" applyNumberFormat="1" applyFont="1"/>
    <xf numFmtId="0" fontId="34" fillId="0" borderId="10" xfId="0" applyFont="1" applyBorder="1" applyAlignment="1">
      <alignment horizontal="left" vertical="top"/>
    </xf>
    <xf numFmtId="0" fontId="31" fillId="0" borderId="0" xfId="0" applyFont="1"/>
    <xf numFmtId="0" fontId="34" fillId="0" borderId="6" xfId="0" applyFont="1" applyBorder="1" applyAlignment="1">
      <alignment horizontal="left" vertical="top"/>
    </xf>
    <xf numFmtId="0" fontId="32" fillId="0" borderId="25" xfId="0" applyFont="1" applyBorder="1" applyAlignment="1">
      <alignment horizontal="left" vertical="top" wrapText="1"/>
    </xf>
    <xf numFmtId="49" fontId="32" fillId="0" borderId="10" xfId="0" applyNumberFormat="1" applyFont="1" applyBorder="1" applyAlignment="1">
      <alignment horizontal="left" vertical="top" wrapText="1"/>
    </xf>
    <xf numFmtId="0" fontId="33" fillId="0" borderId="10" xfId="0" applyFont="1" applyBorder="1" applyAlignment="1">
      <alignment horizontal="left" vertical="top" wrapText="1"/>
    </xf>
    <xf numFmtId="0" fontId="32" fillId="0" borderId="10" xfId="0" applyFont="1" applyBorder="1" applyAlignment="1">
      <alignment horizontal="right" wrapText="1"/>
    </xf>
    <xf numFmtId="0" fontId="33" fillId="0" borderId="10" xfId="0" applyFont="1" applyBorder="1" applyAlignment="1">
      <alignment horizontal="right" shrinkToFit="1"/>
    </xf>
    <xf numFmtId="4" fontId="33" fillId="0" borderId="10" xfId="0" applyNumberFormat="1" applyFont="1" applyBorder="1" applyAlignment="1">
      <alignment horizontal="right" shrinkToFit="1"/>
    </xf>
    <xf numFmtId="3" fontId="33" fillId="0" borderId="10" xfId="0" applyNumberFormat="1" applyFont="1" applyBorder="1" applyAlignment="1">
      <alignment horizontal="right" shrinkToFit="1"/>
    </xf>
    <xf numFmtId="3" fontId="33" fillId="0" borderId="26" xfId="0" applyNumberFormat="1" applyFont="1" applyBorder="1" applyAlignment="1">
      <alignment horizontal="right" shrinkToFit="1"/>
    </xf>
    <xf numFmtId="0" fontId="18" fillId="0" borderId="27" xfId="0" applyFont="1" applyBorder="1" applyAlignment="1">
      <alignment vertical="top" shrinkToFit="1"/>
    </xf>
    <xf numFmtId="0" fontId="18" fillId="0" borderId="15" xfId="0" applyFont="1" applyBorder="1" applyAlignment="1">
      <alignment vertical="top" shrinkToFit="1"/>
    </xf>
    <xf numFmtId="0" fontId="35" fillId="0" borderId="31" xfId="0" applyFont="1" applyBorder="1" applyAlignment="1">
      <alignment vertical="top" shrinkToFit="1"/>
    </xf>
    <xf numFmtId="0" fontId="35" fillId="0" borderId="32" xfId="0" applyFont="1" applyBorder="1" applyAlignment="1">
      <alignment vertical="top" shrinkToFit="1"/>
    </xf>
    <xf numFmtId="0" fontId="12" fillId="0" borderId="29"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3" fontId="24" fillId="0" borderId="30"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6" fillId="0" borderId="6" xfId="0" applyNumberFormat="1" applyFont="1" applyBorder="1" applyAlignment="1">
      <alignment horizontal="left" vertical="top" wrapText="1" shrinkToFit="1"/>
    </xf>
    <xf numFmtId="3" fontId="0" fillId="0" borderId="0" xfId="0" applyNumberFormat="1"/>
    <xf numFmtId="0" fontId="0" fillId="0" borderId="18" xfId="0" applyBorder="1" applyAlignment="1">
      <alignment shrinkToFit="1"/>
    </xf>
    <xf numFmtId="0" fontId="18" fillId="0" borderId="18" xfId="0" applyFont="1" applyBorder="1" applyAlignment="1">
      <alignment shrinkToFit="1"/>
    </xf>
    <xf numFmtId="3" fontId="18" fillId="0" borderId="18" xfId="0" applyNumberFormat="1" applyFont="1" applyBorder="1" applyAlignment="1">
      <alignment shrinkToFit="1"/>
    </xf>
    <xf numFmtId="0" fontId="36" fillId="0" borderId="0" xfId="0" applyFont="1"/>
    <xf numFmtId="0" fontId="37" fillId="0" borderId="0" xfId="0" applyFont="1"/>
    <xf numFmtId="3" fontId="11" fillId="0" borderId="0" xfId="0" applyNumberFormat="1" applyFont="1" applyAlignment="1">
      <alignment shrinkToFit="1"/>
    </xf>
    <xf numFmtId="0" fontId="37" fillId="0" borderId="0" xfId="0" applyFont="1" applyAlignment="1">
      <alignment horizontal="left" indent="1"/>
    </xf>
    <xf numFmtId="0" fontId="38" fillId="0" borderId="0" xfId="0" applyFont="1"/>
    <xf numFmtId="0" fontId="38" fillId="0" borderId="0" xfId="0" applyFont="1" applyAlignment="1">
      <alignment horizontal="left" indent="2"/>
    </xf>
    <xf numFmtId="3" fontId="38" fillId="0" borderId="0" xfId="0" applyNumberFormat="1" applyFont="1" applyAlignment="1">
      <alignment shrinkToFit="1"/>
    </xf>
    <xf numFmtId="0" fontId="37" fillId="0" borderId="0" xfId="0" applyFont="1" applyAlignment="1">
      <alignment horizontal="left" indent="3"/>
    </xf>
    <xf numFmtId="0" fontId="38" fillId="0" borderId="0" xfId="0" applyFont="1" applyAlignment="1">
      <alignment horizontal="left" indent="4"/>
    </xf>
    <xf numFmtId="0" fontId="39" fillId="0" borderId="0" xfId="0" applyFont="1"/>
    <xf numFmtId="0" fontId="39" fillId="0" borderId="0" xfId="0" applyFont="1" applyAlignment="1">
      <alignment horizontal="left" indent="2"/>
    </xf>
    <xf numFmtId="3" fontId="39" fillId="0" borderId="0" xfId="0" applyNumberFormat="1" applyFont="1" applyAlignment="1">
      <alignment shrinkToFit="1"/>
    </xf>
    <xf numFmtId="0" fontId="39" fillId="0" borderId="0" xfId="0" applyFont="1" applyAlignment="1">
      <alignment horizontal="left" indent="4"/>
    </xf>
    <xf numFmtId="0" fontId="31" fillId="0" borderId="0" xfId="0" applyFont="1" applyAlignment="1">
      <alignment horizontal="left" indent="2"/>
    </xf>
    <xf numFmtId="3" fontId="31" fillId="0" borderId="0" xfId="0" applyNumberFormat="1" applyFont="1" applyAlignment="1">
      <alignment shrinkToFit="1"/>
    </xf>
    <xf numFmtId="0" fontId="31" fillId="0" borderId="0" xfId="0" applyFont="1" applyAlignment="1">
      <alignment horizontal="left" indent="3"/>
    </xf>
    <xf numFmtId="0" fontId="31" fillId="0" borderId="0" xfId="0" applyFont="1" applyAlignment="1">
      <alignment horizontal="left" indent="4"/>
    </xf>
    <xf numFmtId="0" fontId="31" fillId="0" borderId="0" xfId="0" applyFont="1" applyAlignment="1">
      <alignment horizontal="left" indent="6"/>
    </xf>
    <xf numFmtId="0" fontId="36" fillId="0" borderId="0" xfId="0" applyFont="1" applyAlignment="1">
      <alignment horizontal="left" indent="2"/>
    </xf>
    <xf numFmtId="3" fontId="36" fillId="0" borderId="0" xfId="0" applyNumberFormat="1" applyFont="1" applyAlignment="1">
      <alignment shrinkToFit="1"/>
    </xf>
    <xf numFmtId="0" fontId="40" fillId="0" borderId="0" xfId="0" applyFont="1"/>
    <xf numFmtId="3" fontId="40" fillId="0" borderId="0" xfId="0" applyNumberFormat="1" applyFont="1" applyAlignment="1">
      <alignment shrinkToFit="1"/>
    </xf>
    <xf numFmtId="0" fontId="41" fillId="0" borderId="0" xfId="0" applyFont="1"/>
    <xf numFmtId="3" fontId="41" fillId="0" borderId="0" xfId="0" applyNumberFormat="1" applyFont="1" applyAlignment="1">
      <alignment shrinkToFit="1"/>
    </xf>
    <xf numFmtId="0" fontId="42" fillId="0" borderId="0" xfId="0" applyFont="1" applyAlignment="1">
      <alignment horizontal="left" indent="1"/>
    </xf>
    <xf numFmtId="0" fontId="42" fillId="0" borderId="0" xfId="0" applyFont="1"/>
    <xf numFmtId="0" fontId="41" fillId="0" borderId="0" xfId="0" applyFont="1" applyAlignment="1">
      <alignment horizontal="left" indent="2"/>
    </xf>
    <xf numFmtId="0" fontId="41" fillId="0" borderId="0" xfId="0" applyFont="1" applyAlignment="1">
      <alignment horizontal="left" indent="4"/>
    </xf>
    <xf numFmtId="0" fontId="11" fillId="0" borderId="0" xfId="0" applyFont="1" applyAlignment="1">
      <alignment horizontal="left" indent="2"/>
    </xf>
    <xf numFmtId="3" fontId="18" fillId="0" borderId="0" xfId="0" applyNumberFormat="1" applyFont="1" applyAlignment="1">
      <alignment shrinkToFit="1"/>
    </xf>
    <xf numFmtId="0" fontId="11" fillId="0" borderId="0" xfId="0" applyFont="1" applyAlignment="1">
      <alignment horizontal="left" indent="1"/>
    </xf>
    <xf numFmtId="4" fontId="11" fillId="0" borderId="0" xfId="0" applyNumberFormat="1" applyFont="1" applyAlignment="1">
      <alignment shrinkToFit="1"/>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43" fillId="0" borderId="0" xfId="0" applyFont="1" applyAlignment="1">
      <alignment horizontal="left"/>
    </xf>
    <xf numFmtId="0" fontId="43" fillId="0" borderId="0" xfId="0" applyFont="1"/>
    <xf numFmtId="0" fontId="12" fillId="0" borderId="9" xfId="0" applyFont="1" applyBorder="1" applyAlignment="1">
      <alignment horizontal="left" wrapText="1"/>
    </xf>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7" xfId="0" applyFont="1" applyBorder="1" applyAlignment="1">
      <alignment horizontal="center"/>
    </xf>
    <xf numFmtId="0" fontId="45" fillId="0" borderId="0" xfId="0" applyFont="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33" fillId="0" borderId="6" xfId="0" applyFont="1" applyFill="1" applyBorder="1" applyAlignment="1">
      <alignment horizontal="left" vertical="top" wrapText="1"/>
    </xf>
    <xf numFmtId="0" fontId="46" fillId="0" borderId="0" xfId="0" applyFont="1" applyAlignment="1">
      <alignment horizontal="left"/>
    </xf>
    <xf numFmtId="0" fontId="46" fillId="0" borderId="0" xfId="0" applyFont="1"/>
    <xf numFmtId="0" fontId="47" fillId="0" borderId="6" xfId="0" applyFont="1" applyFill="1" applyBorder="1" applyAlignment="1">
      <alignment horizontal="left" vertical="top" wrapText="1"/>
    </xf>
    <xf numFmtId="0" fontId="30" fillId="0" borderId="6" xfId="0" applyFont="1" applyFill="1" applyBorder="1" applyAlignment="1">
      <alignment horizontal="left" vertical="top" wrapText="1"/>
    </xf>
    <xf numFmtId="0" fontId="0" fillId="0" borderId="10" xfId="0" applyFill="1" applyBorder="1"/>
    <xf numFmtId="0" fontId="18" fillId="0" borderId="10" xfId="0" applyFont="1" applyFill="1" applyBorder="1" applyAlignment="1">
      <alignment horizontal="left" vertical="top"/>
    </xf>
    <xf numFmtId="3" fontId="18" fillId="0" borderId="10" xfId="0" applyNumberFormat="1" applyFont="1" applyFill="1" applyBorder="1" applyAlignment="1">
      <alignment horizontal="right" vertical="top" shrinkToFit="1"/>
    </xf>
    <xf numFmtId="0" fontId="0" fillId="0" borderId="8" xfId="0" applyBorder="1"/>
    <xf numFmtId="0" fontId="18" fillId="0" borderId="0" xfId="0" applyFont="1" applyAlignment="1">
      <alignment horizontal="left" vertical="top" indent="1"/>
    </xf>
    <xf numFmtId="0" fontId="49" fillId="0" borderId="0" xfId="0" applyFont="1" applyAlignment="1">
      <alignment wrapText="1"/>
    </xf>
    <xf numFmtId="0" fontId="0" fillId="0" borderId="0" xfId="0" applyNumberFormat="1"/>
    <xf numFmtId="0" fontId="50" fillId="0" borderId="6" xfId="0" applyFont="1" applyFill="1" applyBorder="1" applyAlignment="1">
      <alignment horizontal="center" vertical="top" shrinkToFit="1"/>
    </xf>
    <xf numFmtId="0" fontId="50" fillId="0" borderId="6" xfId="0" applyFont="1" applyFill="1" applyBorder="1" applyAlignment="1">
      <alignment horizontal="left" vertical="top" wrapText="1"/>
    </xf>
    <xf numFmtId="0" fontId="50" fillId="0" borderId="6" xfId="0" applyFont="1" applyFill="1" applyBorder="1" applyAlignment="1">
      <alignment horizontal="right" shrinkToFit="1"/>
    </xf>
    <xf numFmtId="0" fontId="50" fillId="0" borderId="6" xfId="0" applyFont="1" applyFill="1" applyBorder="1"/>
    <xf numFmtId="0" fontId="33" fillId="0" borderId="6" xfId="0" applyFont="1" applyFill="1" applyBorder="1" applyAlignment="1">
      <alignment horizontal="center" vertical="top" shrinkToFit="1"/>
    </xf>
    <xf numFmtId="0" fontId="33" fillId="0" borderId="6" xfId="0" applyFont="1" applyFill="1" applyBorder="1" applyAlignment="1">
      <alignment horizontal="left" vertical="top" wrapText="1" indent="1"/>
    </xf>
    <xf numFmtId="0" fontId="33" fillId="0" borderId="6" xfId="0" applyFont="1" applyFill="1" applyBorder="1" applyAlignment="1">
      <alignment horizontal="right" shrinkToFit="1"/>
    </xf>
    <xf numFmtId="0" fontId="30" fillId="0" borderId="6" xfId="0" applyFont="1" applyFill="1" applyBorder="1" applyAlignment="1">
      <alignment horizontal="right" shrinkToFit="1"/>
    </xf>
    <xf numFmtId="0" fontId="33" fillId="0" borderId="6" xfId="0" applyFont="1" applyFill="1" applyBorder="1"/>
    <xf numFmtId="0" fontId="13" fillId="0" borderId="0" xfId="0" applyFont="1"/>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51" fillId="0" borderId="0" xfId="0" applyFont="1"/>
    <xf numFmtId="0" fontId="12" fillId="0" borderId="22" xfId="0" applyFont="1" applyBorder="1" applyAlignment="1">
      <alignment horizontal="left" vertical="top" wrapText="1"/>
    </xf>
    <xf numFmtId="0" fontId="12" fillId="0" borderId="6" xfId="0" applyFont="1" applyBorder="1" applyAlignment="1">
      <alignment horizontal="left" vertical="top" wrapText="1"/>
    </xf>
    <xf numFmtId="0" fontId="22" fillId="0" borderId="16" xfId="0" applyFont="1" applyBorder="1" applyAlignment="1">
      <alignment horizontal="center" wrapText="1"/>
    </xf>
    <xf numFmtId="0" fontId="14" fillId="0" borderId="18" xfId="0" applyFont="1" applyBorder="1" applyAlignment="1">
      <alignment horizontal="center" vertical="top" wrapText="1"/>
    </xf>
    <xf numFmtId="2" fontId="53" fillId="0" borderId="0" xfId="0" applyNumberFormat="1" applyFont="1" applyBorder="1" applyAlignment="1" applyProtection="1">
      <alignment horizontal="right"/>
    </xf>
    <xf numFmtId="2" fontId="52" fillId="0" borderId="0" xfId="0" applyNumberFormat="1" applyFont="1" applyAlignment="1" applyProtection="1">
      <alignment horizontal="center"/>
    </xf>
    <xf numFmtId="0" fontId="0" fillId="0" borderId="0" xfId="0" applyAlignment="1">
      <alignment horizontal="center"/>
    </xf>
    <xf numFmtId="0" fontId="54" fillId="0" borderId="0" xfId="0" applyFont="1" applyProtection="1"/>
    <xf numFmtId="0" fontId="0" fillId="0" borderId="0" xfId="0" applyAlignment="1"/>
    <xf numFmtId="0" fontId="55" fillId="0" borderId="0" xfId="0" applyFont="1" applyProtection="1"/>
    <xf numFmtId="0" fontId="56" fillId="0" borderId="0" xfId="0" applyFont="1" applyAlignment="1" applyProtection="1">
      <alignment vertical="center" wrapText="1"/>
    </xf>
    <xf numFmtId="0" fontId="20" fillId="0" borderId="0" xfId="0" applyFont="1" applyAlignment="1"/>
    <xf numFmtId="2" fontId="57" fillId="2" borderId="0" xfId="1" applyNumberFormat="1" applyFont="1" applyFill="1" applyAlignment="1" applyProtection="1">
      <alignment horizontal="center"/>
      <protection locked="0"/>
    </xf>
    <xf numFmtId="2" fontId="52" fillId="2" borderId="0" xfId="1" applyNumberFormat="1" applyFont="1" applyFill="1" applyProtection="1">
      <protection locked="0"/>
    </xf>
    <xf numFmtId="0" fontId="52" fillId="2" borderId="0" xfId="1" applyFont="1" applyFill="1" applyBorder="1" applyAlignment="1" applyProtection="1">
      <alignment horizontal="left"/>
      <protection locked="0"/>
    </xf>
    <xf numFmtId="0" fontId="54" fillId="0" borderId="0" xfId="1" applyFont="1" applyBorder="1" applyAlignment="1" applyProtection="1">
      <alignment horizontal="center"/>
    </xf>
    <xf numFmtId="2" fontId="54" fillId="0" borderId="0" xfId="1" applyNumberFormat="1" applyFont="1" applyBorder="1" applyProtection="1"/>
    <xf numFmtId="0" fontId="57" fillId="0" borderId="9" xfId="1" applyFont="1" applyFill="1" applyBorder="1" applyAlignment="1" applyProtection="1">
      <alignment horizontal="left"/>
    </xf>
    <xf numFmtId="0" fontId="57" fillId="0" borderId="0" xfId="1" applyFont="1" applyFill="1" applyBorder="1" applyAlignment="1" applyProtection="1">
      <alignment horizontal="center"/>
    </xf>
    <xf numFmtId="2" fontId="57" fillId="0" borderId="9" xfId="1" applyNumberFormat="1" applyFont="1" applyFill="1" applyBorder="1" applyProtection="1"/>
    <xf numFmtId="2" fontId="54" fillId="0" borderId="0" xfId="1" applyNumberFormat="1" applyFont="1" applyFill="1" applyProtection="1"/>
    <xf numFmtId="0" fontId="52" fillId="0" borderId="0" xfId="0" applyFont="1" applyBorder="1" applyAlignment="1" applyProtection="1">
      <alignment horizontal="left"/>
      <protection locked="0"/>
    </xf>
    <xf numFmtId="0" fontId="57" fillId="0" borderId="0" xfId="0" applyFont="1" applyAlignment="1" applyProtection="1">
      <alignment horizontal="center"/>
      <protection locked="0"/>
    </xf>
    <xf numFmtId="2" fontId="57" fillId="0" borderId="0" xfId="0" applyNumberFormat="1" applyFont="1" applyProtection="1">
      <protection locked="0"/>
    </xf>
    <xf numFmtId="2" fontId="54" fillId="0" borderId="0" xfId="1" applyNumberFormat="1" applyFont="1" applyProtection="1"/>
    <xf numFmtId="0" fontId="57" fillId="0" borderId="0" xfId="0" applyFont="1" applyBorder="1" applyAlignment="1" applyProtection="1">
      <alignment horizontal="left"/>
      <protection locked="0"/>
    </xf>
    <xf numFmtId="0" fontId="57" fillId="0" borderId="0" xfId="0" applyNumberFormat="1" applyFont="1" applyFill="1" applyBorder="1" applyAlignment="1" applyProtection="1">
      <alignment vertical="top"/>
    </xf>
    <xf numFmtId="0" fontId="57" fillId="0" borderId="0" xfId="0" applyNumberFormat="1" applyFont="1" applyFill="1" applyBorder="1" applyAlignment="1" applyProtection="1">
      <alignment horizontal="justify" vertical="top"/>
    </xf>
    <xf numFmtId="0" fontId="52" fillId="0" borderId="0" xfId="1" applyFont="1" applyBorder="1" applyAlignment="1" applyProtection="1">
      <protection locked="0"/>
    </xf>
    <xf numFmtId="49" fontId="0" fillId="0" borderId="0" xfId="0" applyNumberFormat="1" applyAlignment="1">
      <alignment horizontal="justify" vertical="top" wrapText="1"/>
    </xf>
    <xf numFmtId="2" fontId="57" fillId="0" borderId="0" xfId="0" applyNumberFormat="1" applyFont="1" applyFill="1" applyBorder="1" applyAlignment="1" applyProtection="1">
      <alignment vertical="top"/>
    </xf>
    <xf numFmtId="0" fontId="57" fillId="0" borderId="0" xfId="0" applyNumberFormat="1" applyFont="1" applyFill="1" applyBorder="1" applyAlignment="1" applyProtection="1">
      <alignment horizontal="left" vertical="top"/>
    </xf>
    <xf numFmtId="2" fontId="57" fillId="0" borderId="0" xfId="0" applyNumberFormat="1" applyFont="1" applyFill="1" applyBorder="1" applyAlignment="1" applyProtection="1">
      <alignment horizontal="left" vertical="top"/>
    </xf>
    <xf numFmtId="0" fontId="54" fillId="0" borderId="0" xfId="1" applyFont="1" applyBorder="1" applyProtection="1"/>
    <xf numFmtId="4" fontId="54" fillId="0" borderId="0" xfId="1" applyNumberFormat="1" applyFont="1" applyProtection="1"/>
    <xf numFmtId="0" fontId="54" fillId="0" borderId="0" xfId="1" applyFont="1" applyProtection="1"/>
    <xf numFmtId="0" fontId="18" fillId="0" borderId="0" xfId="0" applyFont="1" applyBorder="1" applyAlignment="1">
      <alignment horizontal="center" wrapText="1"/>
    </xf>
    <xf numFmtId="0" fontId="54" fillId="0" borderId="6" xfId="1" applyFont="1" applyBorder="1" applyProtection="1"/>
    <xf numFmtId="4" fontId="58" fillId="0" borderId="0" xfId="1" applyNumberFormat="1" applyFont="1" applyBorder="1" applyProtection="1"/>
    <xf numFmtId="2" fontId="18" fillId="0" borderId="0" xfId="0" applyNumberFormat="1" applyFont="1" applyBorder="1" applyAlignment="1">
      <alignment horizontal="center" wrapText="1"/>
    </xf>
    <xf numFmtId="0" fontId="12" fillId="0" borderId="9" xfId="0" applyFont="1" applyBorder="1" applyAlignment="1">
      <alignment horizontal="left" wrapText="1"/>
    </xf>
    <xf numFmtId="0" fontId="46" fillId="0" borderId="3" xfId="0" applyFont="1" applyBorder="1" applyAlignment="1">
      <alignment horizontal="center"/>
    </xf>
    <xf numFmtId="0" fontId="48"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8" fillId="0" borderId="6" xfId="0" applyFont="1" applyFill="1" applyBorder="1" applyAlignment="1">
      <alignment horizontal="left" wrapText="1" indent="1"/>
    </xf>
    <xf numFmtId="0" fontId="0" fillId="0" borderId="6" xfId="0" applyFill="1" applyBorder="1" applyAlignment="1">
      <alignment horizontal="left" wrapText="1" indent="1"/>
    </xf>
    <xf numFmtId="0" fontId="22" fillId="0" borderId="2" xfId="0" applyFont="1" applyBorder="1" applyAlignment="1">
      <alignment horizontal="center" wrapText="1"/>
    </xf>
    <xf numFmtId="0" fontId="22" fillId="0" borderId="3" xfId="0" applyFont="1" applyBorder="1" applyAlignment="1">
      <alignment horizontal="center" wrapText="1"/>
    </xf>
    <xf numFmtId="0" fontId="11" fillId="0" borderId="0" xfId="0" applyFont="1" applyAlignment="1">
      <alignment horizontal="center" wrapText="1"/>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4" fillId="0" borderId="0" xfId="0" applyFont="1" applyAlignment="1">
      <alignment horizontal="left" wrapText="1"/>
    </xf>
    <xf numFmtId="0" fontId="13" fillId="0" borderId="0" xfId="0" applyFont="1"/>
    <xf numFmtId="0" fontId="22" fillId="0" borderId="0" xfId="0" applyFont="1" applyAlignment="1">
      <alignment horizontal="left" vertical="top" wrapText="1"/>
    </xf>
    <xf numFmtId="0" fontId="0" fillId="0" borderId="0" xfId="0" applyAlignment="1"/>
    <xf numFmtId="49" fontId="22" fillId="0" borderId="0" xfId="0" applyNumberFormat="1" applyFont="1" applyAlignment="1">
      <alignment horizontal="left" vertical="top" wrapText="1"/>
    </xf>
    <xf numFmtId="0" fontId="52" fillId="0" borderId="0" xfId="0" applyFont="1" applyBorder="1" applyAlignment="1" applyProtection="1">
      <alignment horizontal="left" vertical="center" wrapText="1"/>
      <protection locked="0"/>
    </xf>
    <xf numFmtId="0" fontId="52" fillId="0" borderId="0" xfId="0" applyFont="1" applyAlignment="1" applyProtection="1">
      <alignment horizontal="center"/>
    </xf>
    <xf numFmtId="0" fontId="0" fillId="0" borderId="0" xfId="0" applyAlignment="1">
      <alignment horizontal="center"/>
    </xf>
    <xf numFmtId="2" fontId="52" fillId="0" borderId="0" xfId="0" applyNumberFormat="1" applyFont="1" applyAlignment="1" applyProtection="1">
      <alignment horizontal="center"/>
    </xf>
    <xf numFmtId="2" fontId="53" fillId="0" borderId="0" xfId="0" applyNumberFormat="1" applyFont="1" applyBorder="1" applyAlignment="1" applyProtection="1">
      <alignment horizontal="right"/>
    </xf>
    <xf numFmtId="0" fontId="25" fillId="0" borderId="0" xfId="0" applyFont="1" applyAlignment="1">
      <alignment horizontal="right" vertical="top" wrapText="1"/>
    </xf>
    <xf numFmtId="0" fontId="25" fillId="0" borderId="0" xfId="0" applyFont="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left" vertical="top" wrapText="1"/>
    </xf>
    <xf numFmtId="0" fontId="23" fillId="0" borderId="0" xfId="0" applyFont="1" applyAlignment="1">
      <alignment horizontal="left" vertical="top" wrapText="1"/>
    </xf>
    <xf numFmtId="0" fontId="51" fillId="0" borderId="0" xfId="0" applyFont="1" applyAlignment="1">
      <alignment horizontal="left" vertical="top" wrapTex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0" fontId="52" fillId="0" borderId="0" xfId="1" applyNumberFormat="1" applyFont="1" applyFill="1" applyBorder="1" applyAlignment="1" applyProtection="1">
      <alignment horizontal="justify" vertical="top"/>
    </xf>
    <xf numFmtId="0" fontId="52" fillId="0" borderId="0" xfId="0" applyFont="1" applyBorder="1" applyAlignment="1" applyProtection="1">
      <alignment horizontal="left" wrapText="1"/>
      <protection locked="0"/>
    </xf>
    <xf numFmtId="0" fontId="52" fillId="0" borderId="0" xfId="1" applyFont="1" applyBorder="1" applyAlignment="1" applyProtection="1">
      <alignment horizontal="left" wrapText="1"/>
      <protection locked="0"/>
    </xf>
    <xf numFmtId="0" fontId="57" fillId="0" borderId="0" xfId="0" applyNumberFormat="1" applyFont="1" applyFill="1" applyBorder="1" applyAlignment="1" applyProtection="1">
      <alignment horizontal="justify" vertical="top"/>
    </xf>
    <xf numFmtId="0" fontId="57" fillId="0" borderId="0" xfId="0" applyNumberFormat="1" applyFont="1" applyFill="1" applyBorder="1" applyAlignment="1" applyProtection="1">
      <alignment horizontal="left" vertical="top" wrapText="1"/>
    </xf>
    <xf numFmtId="0" fontId="0" fillId="0" borderId="0" xfId="0" applyAlignment="1">
      <alignment horizontal="justify" vertical="top"/>
    </xf>
    <xf numFmtId="0" fontId="57" fillId="0" borderId="0" xfId="0" applyNumberFormat="1" applyFont="1" applyFill="1" applyBorder="1" applyAlignment="1" applyProtection="1">
      <alignment horizontal="left" vertical="top"/>
    </xf>
    <xf numFmtId="0" fontId="18" fillId="0" borderId="6" xfId="0" applyFont="1" applyBorder="1" applyAlignment="1">
      <alignment horizontal="center" wrapText="1"/>
    </xf>
    <xf numFmtId="2" fontId="18" fillId="0" borderId="6" xfId="0" applyNumberFormat="1" applyFont="1" applyBorder="1" applyAlignment="1">
      <alignment horizontal="center" wrapText="1"/>
    </xf>
    <xf numFmtId="0" fontId="52" fillId="2" borderId="0" xfId="1" applyFont="1" applyFill="1" applyBorder="1" applyAlignment="1" applyProtection="1">
      <alignment horizontal="left"/>
      <protection locked="0"/>
    </xf>
    <xf numFmtId="0" fontId="18" fillId="2" borderId="0" xfId="0" applyFont="1" applyFill="1" applyAlignment="1">
      <alignment horizontal="left" wrapText="1"/>
    </xf>
    <xf numFmtId="0" fontId="23" fillId="0" borderId="0" xfId="0" applyFont="1" applyAlignment="1">
      <alignment horizontal="center" wrapText="1"/>
    </xf>
    <xf numFmtId="0" fontId="23" fillId="0" borderId="38" xfId="0" applyFont="1" applyBorder="1" applyAlignment="1">
      <alignment horizontal="center" wrapText="1"/>
    </xf>
    <xf numFmtId="0" fontId="43" fillId="0" borderId="3" xfId="0" applyFont="1" applyBorder="1" applyAlignment="1">
      <alignment horizontal="center"/>
    </xf>
    <xf numFmtId="3" fontId="18" fillId="0" borderId="20" xfId="0" applyNumberFormat="1" applyFont="1" applyBorder="1" applyAlignment="1">
      <alignment vertical="top" shrinkToFit="1"/>
    </xf>
    <xf numFmtId="3" fontId="18" fillId="0" borderId="19" xfId="0" applyNumberFormat="1" applyFont="1" applyBorder="1" applyAlignment="1">
      <alignment vertical="top" shrinkToFit="1"/>
    </xf>
    <xf numFmtId="3" fontId="18" fillId="0" borderId="21" xfId="0" applyNumberFormat="1" applyFont="1" applyBorder="1" applyAlignment="1">
      <alignment vertical="top" shrinkToFit="1"/>
    </xf>
    <xf numFmtId="0" fontId="0" fillId="0" borderId="1" xfId="0" applyBorder="1" applyAlignment="1"/>
    <xf numFmtId="0" fontId="0" fillId="0" borderId="36" xfId="0" applyBorder="1" applyAlignment="1"/>
    <xf numFmtId="0" fontId="0" fillId="0" borderId="37" xfId="0" applyBorder="1" applyAlignment="1"/>
    <xf numFmtId="3" fontId="35" fillId="0" borderId="33" xfId="0" applyNumberFormat="1" applyFont="1" applyBorder="1" applyAlignment="1">
      <alignment vertical="top" shrinkToFit="1"/>
    </xf>
    <xf numFmtId="3" fontId="35" fillId="0" borderId="34" xfId="0" applyNumberFormat="1" applyFont="1" applyBorder="1" applyAlignment="1">
      <alignment vertical="top" shrinkToFit="1"/>
    </xf>
    <xf numFmtId="3" fontId="35" fillId="0" borderId="35" xfId="0" applyNumberFormat="1" applyFont="1" applyBorder="1" applyAlignment="1">
      <alignment vertical="top" shrinkToFi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8" fillId="0" borderId="3" xfId="0" applyFont="1" applyBorder="1" applyAlignment="1">
      <alignment horizontal="left" vertical="top" wrapText="1"/>
    </xf>
    <xf numFmtId="49" fontId="12" fillId="0" borderId="2" xfId="0" applyNumberFormat="1" applyFont="1" applyBorder="1" applyAlignment="1">
      <alignment horizontal="center"/>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83"/>
  <sheetViews>
    <sheetView workbookViewId="0">
      <selection sqref="A1:K1"/>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0" hidden="1" customWidth="1"/>
    <col min="73" max="73" width="125.7109375" hidden="1" customWidth="1"/>
    <col min="74" max="76" width="0" hidden="1" customWidth="1"/>
    <col min="77" max="77" width="37.7109375" hidden="1" customWidth="1"/>
    <col min="78" max="78" width="19.7109375" hidden="1" customWidth="1"/>
    <col min="79" max="79" width="37.7109375" hidden="1" customWidth="1"/>
    <col min="80" max="256" width="0" hidden="1" customWidth="1"/>
  </cols>
  <sheetData>
    <row r="1" spans="1:255" s="15" customFormat="1" ht="11.25" x14ac:dyDescent="0.2">
      <c r="A1" s="282" t="s">
        <v>396</v>
      </c>
      <c r="B1" s="282"/>
      <c r="C1" s="282"/>
      <c r="D1" s="282"/>
      <c r="E1" s="282"/>
      <c r="F1" s="282"/>
      <c r="G1" s="282"/>
      <c r="H1" s="282"/>
      <c r="I1" s="282"/>
      <c r="J1" s="282"/>
      <c r="K1" s="282"/>
    </row>
    <row r="2" spans="1:255" x14ac:dyDescent="0.2">
      <c r="H2" s="271" t="s">
        <v>615</v>
      </c>
      <c r="I2" s="271"/>
      <c r="J2" s="271"/>
      <c r="K2" s="271"/>
    </row>
    <row r="3" spans="1:255" x14ac:dyDescent="0.2">
      <c r="H3" s="271"/>
      <c r="I3" s="271"/>
      <c r="J3" s="271"/>
      <c r="K3" s="271"/>
      <c r="CA3" s="22">
        <f>H3</f>
        <v>0</v>
      </c>
      <c r="IU3" s="23"/>
    </row>
    <row r="4" spans="1:255" x14ac:dyDescent="0.2">
      <c r="H4" s="271"/>
      <c r="I4" s="271"/>
      <c r="J4" s="271"/>
      <c r="K4" s="271"/>
      <c r="CA4" s="22">
        <f>H4</f>
        <v>0</v>
      </c>
      <c r="IU4" s="23"/>
    </row>
    <row r="5" spans="1:255" x14ac:dyDescent="0.2">
      <c r="H5" s="271"/>
      <c r="I5" s="271"/>
      <c r="J5" s="271"/>
      <c r="K5" s="271"/>
    </row>
    <row r="6" spans="1:255" x14ac:dyDescent="0.2">
      <c r="H6" s="271" t="s">
        <v>616</v>
      </c>
      <c r="I6" s="271"/>
      <c r="J6" s="271"/>
      <c r="K6" s="271"/>
    </row>
    <row r="7" spans="1:255" x14ac:dyDescent="0.2">
      <c r="H7" s="271"/>
      <c r="I7" s="271"/>
      <c r="J7" s="271"/>
      <c r="K7" s="271"/>
      <c r="CA7" s="22">
        <f>H7</f>
        <v>0</v>
      </c>
      <c r="IU7" s="23"/>
    </row>
    <row r="8" spans="1:255" x14ac:dyDescent="0.2">
      <c r="H8" s="271" t="s">
        <v>617</v>
      </c>
      <c r="I8" s="271"/>
      <c r="J8" s="271"/>
      <c r="K8" s="271"/>
    </row>
    <row r="11" spans="1:255" x14ac:dyDescent="0.2">
      <c r="A11" s="20" t="s">
        <v>403</v>
      </c>
      <c r="B11" s="19"/>
      <c r="C11" s="272"/>
      <c r="D11" s="273"/>
      <c r="E11" s="273"/>
      <c r="F11" s="273"/>
      <c r="G11" s="273"/>
      <c r="H11" s="273"/>
      <c r="I11" s="273"/>
      <c r="J11" s="273"/>
      <c r="K11" s="273"/>
      <c r="BR11" s="22">
        <f>C11</f>
        <v>0</v>
      </c>
      <c r="IU11" s="23"/>
    </row>
    <row r="12" spans="1:255" x14ac:dyDescent="0.2">
      <c r="A12" s="20" t="s">
        <v>405</v>
      </c>
      <c r="B12" s="19"/>
      <c r="C12" s="274"/>
      <c r="D12" s="275"/>
      <c r="E12" s="275"/>
      <c r="F12" s="275"/>
      <c r="G12" s="275"/>
      <c r="H12" s="275"/>
      <c r="I12" s="275"/>
      <c r="J12" s="275"/>
      <c r="K12" s="275"/>
      <c r="BR12" s="22">
        <f>C12</f>
        <v>0</v>
      </c>
      <c r="IU12" s="23"/>
    </row>
    <row r="13" spans="1:255" x14ac:dyDescent="0.2">
      <c r="A13" s="20" t="s">
        <v>406</v>
      </c>
      <c r="B13" s="19"/>
      <c r="C13" s="274"/>
      <c r="D13" s="275"/>
      <c r="E13" s="275"/>
      <c r="F13" s="275"/>
      <c r="G13" s="275"/>
      <c r="H13" s="275"/>
      <c r="I13" s="275"/>
      <c r="J13" s="275"/>
      <c r="K13" s="275"/>
      <c r="BR13" s="22">
        <f>C13</f>
        <v>0</v>
      </c>
      <c r="IU13" s="23"/>
    </row>
    <row r="14" spans="1:255" x14ac:dyDescent="0.2">
      <c r="A14" s="20" t="s">
        <v>407</v>
      </c>
      <c r="B14" s="19"/>
      <c r="C14" s="276"/>
      <c r="D14" s="277"/>
      <c r="E14" s="277"/>
      <c r="F14" s="277"/>
      <c r="G14" s="277"/>
      <c r="H14" s="277"/>
      <c r="I14" s="277"/>
      <c r="J14" s="277"/>
      <c r="K14" s="277"/>
      <c r="BR14" s="22">
        <f>C14</f>
        <v>0</v>
      </c>
      <c r="IU14" s="23"/>
    </row>
    <row r="15" spans="1:255" x14ac:dyDescent="0.2">
      <c r="A15" s="278"/>
      <c r="B15" s="278"/>
      <c r="C15" s="278"/>
      <c r="D15" s="278"/>
      <c r="E15" s="278"/>
      <c r="F15" s="278"/>
      <c r="G15" s="278"/>
      <c r="H15" s="278"/>
      <c r="I15" s="278"/>
      <c r="J15" s="278"/>
      <c r="K15" s="278"/>
    </row>
    <row r="16" spans="1:255" ht="18.75" x14ac:dyDescent="0.3">
      <c r="A16" s="279" t="s">
        <v>618</v>
      </c>
      <c r="B16" s="279"/>
      <c r="C16" s="279"/>
      <c r="D16" s="279"/>
      <c r="E16" s="279"/>
      <c r="F16" s="279"/>
      <c r="G16" s="279"/>
      <c r="H16" s="279"/>
      <c r="I16" s="279"/>
      <c r="J16" s="279"/>
      <c r="K16" s="279"/>
    </row>
    <row r="17" spans="1:255" x14ac:dyDescent="0.2">
      <c r="A17" s="280" t="s">
        <v>619</v>
      </c>
      <c r="B17" s="280"/>
      <c r="C17" s="280"/>
      <c r="D17" s="280"/>
      <c r="E17" s="280"/>
      <c r="F17" s="280"/>
      <c r="G17" s="280"/>
      <c r="H17" s="280"/>
      <c r="I17" s="280"/>
      <c r="J17" s="280"/>
      <c r="K17" s="280"/>
    </row>
    <row r="18" spans="1:255" x14ac:dyDescent="0.2">
      <c r="A18" s="280"/>
      <c r="B18" s="280"/>
      <c r="C18" s="280"/>
      <c r="D18" s="280"/>
      <c r="E18" s="280"/>
      <c r="F18" s="280"/>
      <c r="G18" s="280"/>
      <c r="H18" s="280"/>
      <c r="I18" s="280"/>
      <c r="J18" s="280"/>
      <c r="K18" s="280"/>
    </row>
    <row r="19" spans="1:255" ht="31.5" x14ac:dyDescent="0.25">
      <c r="A19" s="14" t="s">
        <v>409</v>
      </c>
      <c r="B19" s="281" t="s">
        <v>5</v>
      </c>
      <c r="C19" s="281"/>
      <c r="D19" s="281"/>
      <c r="E19" s="281"/>
      <c r="F19" s="281"/>
      <c r="G19" s="281"/>
      <c r="H19" s="281"/>
      <c r="I19" s="281"/>
      <c r="J19" s="281"/>
      <c r="K19" s="281"/>
      <c r="BS19" s="179" t="str">
        <f>B19</f>
        <v>Комплекс из 2-х многоквартирных домов, расположенных по адресу г.Орел, б-р Молодежи, участок 2а. 1-й этап строительства - многоквартирный дом корпус 2 (поз.1)</v>
      </c>
      <c r="IU19" s="23"/>
    </row>
    <row r="21" spans="1:255" x14ac:dyDescent="0.2">
      <c r="A21" s="180" t="s">
        <v>562</v>
      </c>
      <c r="B21" s="180" t="s">
        <v>564</v>
      </c>
      <c r="C21" s="180" t="s">
        <v>567</v>
      </c>
      <c r="D21" s="180" t="s">
        <v>569</v>
      </c>
      <c r="E21" s="180" t="s">
        <v>621</v>
      </c>
      <c r="F21" s="269" t="s">
        <v>623</v>
      </c>
      <c r="G21" s="270"/>
      <c r="H21" s="270"/>
      <c r="I21" s="180" t="s">
        <v>628</v>
      </c>
      <c r="J21" s="180"/>
      <c r="K21" s="181" t="s">
        <v>631</v>
      </c>
    </row>
    <row r="22" spans="1:255" x14ac:dyDescent="0.2">
      <c r="A22" s="182" t="s">
        <v>563</v>
      </c>
      <c r="B22" s="182" t="s">
        <v>565</v>
      </c>
      <c r="C22" s="182" t="s">
        <v>620</v>
      </c>
      <c r="D22" s="182" t="s">
        <v>570</v>
      </c>
      <c r="E22" s="182" t="s">
        <v>622</v>
      </c>
      <c r="F22" s="180" t="s">
        <v>624</v>
      </c>
      <c r="G22" s="180" t="s">
        <v>626</v>
      </c>
      <c r="H22" s="180" t="s">
        <v>627</v>
      </c>
      <c r="I22" s="182" t="s">
        <v>629</v>
      </c>
      <c r="J22" s="182" t="s">
        <v>630</v>
      </c>
      <c r="K22" s="183" t="s">
        <v>632</v>
      </c>
    </row>
    <row r="23" spans="1:255" x14ac:dyDescent="0.2">
      <c r="A23" s="182"/>
      <c r="B23" s="182" t="s">
        <v>566</v>
      </c>
      <c r="C23" s="182"/>
      <c r="D23" s="182" t="s">
        <v>571</v>
      </c>
      <c r="E23" s="182"/>
      <c r="F23" s="182" t="s">
        <v>625</v>
      </c>
      <c r="G23" s="182"/>
      <c r="H23" s="182"/>
      <c r="I23" s="182"/>
      <c r="J23" s="182"/>
      <c r="K23" s="183" t="s">
        <v>633</v>
      </c>
    </row>
    <row r="24" spans="1:255" x14ac:dyDescent="0.2">
      <c r="A24" s="180">
        <v>1</v>
      </c>
      <c r="B24" s="180">
        <v>2</v>
      </c>
      <c r="C24" s="180">
        <v>3</v>
      </c>
      <c r="D24" s="180">
        <v>4</v>
      </c>
      <c r="E24" s="180">
        <v>5</v>
      </c>
      <c r="F24" s="180">
        <v>6</v>
      </c>
      <c r="G24" s="180">
        <v>7</v>
      </c>
      <c r="H24" s="180">
        <v>8</v>
      </c>
      <c r="I24" s="180">
        <v>9</v>
      </c>
      <c r="J24" s="180">
        <v>10</v>
      </c>
      <c r="K24" s="181">
        <v>11</v>
      </c>
    </row>
    <row r="25" spans="1:255" ht="15" x14ac:dyDescent="0.25">
      <c r="A25" s="264" t="s">
        <v>634</v>
      </c>
      <c r="B25" s="265"/>
      <c r="C25" s="265"/>
      <c r="D25" s="265"/>
      <c r="E25" s="265"/>
      <c r="F25" s="265"/>
      <c r="G25" s="265"/>
      <c r="H25" s="265"/>
      <c r="I25" s="265"/>
      <c r="J25" s="265"/>
      <c r="K25" s="266"/>
      <c r="BU25" s="207" t="str">
        <f>A25</f>
        <v>Смета: Устройство перегородок из листовых материалов на каркасес</v>
      </c>
      <c r="IU25" s="23"/>
    </row>
    <row r="26" spans="1:255" ht="15" x14ac:dyDescent="0.25">
      <c r="A26" s="267" t="s">
        <v>635</v>
      </c>
      <c r="B26" s="268"/>
      <c r="C26" s="268"/>
      <c r="D26" s="268"/>
      <c r="E26" s="268"/>
      <c r="F26" s="268"/>
      <c r="G26" s="268"/>
      <c r="H26" s="268"/>
      <c r="I26" s="268"/>
      <c r="J26" s="268"/>
      <c r="K26" s="268"/>
      <c r="BU26" s="207" t="str">
        <f>A26</f>
        <v>Раздел: Зашивки выше 0,000</v>
      </c>
      <c r="IU26" s="23"/>
    </row>
    <row r="27" spans="1:255" ht="60" x14ac:dyDescent="0.2">
      <c r="A27" s="209" t="s">
        <v>18</v>
      </c>
      <c r="B27" s="210" t="s">
        <v>19</v>
      </c>
      <c r="C27" s="210" t="s">
        <v>20</v>
      </c>
      <c r="D27" s="210" t="s">
        <v>21</v>
      </c>
      <c r="E27" s="211">
        <f>Source!I29</f>
        <v>4.58</v>
      </c>
      <c r="F27" s="211"/>
      <c r="G27" s="211"/>
      <c r="H27" s="211"/>
      <c r="I27" s="211"/>
      <c r="J27" s="212"/>
      <c r="K27" s="212"/>
    </row>
    <row r="28" spans="1:255" x14ac:dyDescent="0.2">
      <c r="A28" s="213"/>
      <c r="B28" s="197" t="s">
        <v>27</v>
      </c>
      <c r="C28" s="214" t="s">
        <v>28</v>
      </c>
      <c r="D28" s="197" t="s">
        <v>29</v>
      </c>
      <c r="E28" s="215"/>
      <c r="F28" s="215">
        <v>12</v>
      </c>
      <c r="G28" s="215">
        <f>F28*E27</f>
        <v>54.96</v>
      </c>
      <c r="H28" s="215">
        <f t="shared" ref="H28:H38" si="0">G28</f>
        <v>54.96</v>
      </c>
      <c r="I28" s="216" t="str">
        <f t="shared" ref="I28:I38" si="1">IF(AND((G28-H28)&lt;0,H28&gt;0),ABS(G28-H28)," ")</f>
        <v xml:space="preserve"> </v>
      </c>
      <c r="J28" s="217" t="str">
        <f t="shared" ref="J28:J38" si="2">IF(AND((G28-H28)&gt;0, H28&gt;0),G28-H28," ")</f>
        <v xml:space="preserve"> </v>
      </c>
      <c r="K28" s="217"/>
    </row>
    <row r="29" spans="1:255" x14ac:dyDescent="0.2">
      <c r="A29" s="213"/>
      <c r="B29" s="197" t="s">
        <v>38</v>
      </c>
      <c r="C29" s="214" t="s">
        <v>39</v>
      </c>
      <c r="D29" s="197" t="s">
        <v>29</v>
      </c>
      <c r="E29" s="215"/>
      <c r="F29" s="215">
        <v>84</v>
      </c>
      <c r="G29" s="215">
        <f>F29*E27</f>
        <v>384.72</v>
      </c>
      <c r="H29" s="215">
        <f t="shared" si="0"/>
        <v>384.72</v>
      </c>
      <c r="I29" s="216" t="str">
        <f t="shared" si="1"/>
        <v xml:space="preserve"> </v>
      </c>
      <c r="J29" s="217" t="str">
        <f t="shared" si="2"/>
        <v xml:space="preserve"> </v>
      </c>
      <c r="K29" s="217"/>
    </row>
    <row r="30" spans="1:255" ht="24" x14ac:dyDescent="0.2">
      <c r="A30" s="213"/>
      <c r="B30" s="197" t="s">
        <v>43</v>
      </c>
      <c r="C30" s="214" t="s">
        <v>44</v>
      </c>
      <c r="D30" s="197" t="s">
        <v>45</v>
      </c>
      <c r="E30" s="215"/>
      <c r="F30" s="215">
        <v>155</v>
      </c>
      <c r="G30" s="215">
        <f>F30*E27</f>
        <v>709.9</v>
      </c>
      <c r="H30" s="215">
        <f t="shared" si="0"/>
        <v>709.9</v>
      </c>
      <c r="I30" s="216" t="str">
        <f t="shared" si="1"/>
        <v xml:space="preserve"> </v>
      </c>
      <c r="J30" s="217" t="str">
        <f t="shared" si="2"/>
        <v xml:space="preserve"> </v>
      </c>
      <c r="K30" s="217"/>
    </row>
    <row r="31" spans="1:255" ht="24" x14ac:dyDescent="0.2">
      <c r="A31" s="213"/>
      <c r="B31" s="197" t="s">
        <v>49</v>
      </c>
      <c r="C31" s="214" t="s">
        <v>50</v>
      </c>
      <c r="D31" s="197" t="s">
        <v>45</v>
      </c>
      <c r="E31" s="215"/>
      <c r="F31" s="215">
        <v>80</v>
      </c>
      <c r="G31" s="215">
        <f>F31*E27</f>
        <v>366.4</v>
      </c>
      <c r="H31" s="215">
        <f t="shared" si="0"/>
        <v>366.4</v>
      </c>
      <c r="I31" s="216" t="str">
        <f t="shared" si="1"/>
        <v xml:space="preserve"> </v>
      </c>
      <c r="J31" s="217" t="str">
        <f t="shared" si="2"/>
        <v xml:space="preserve"> </v>
      </c>
      <c r="K31" s="217"/>
    </row>
    <row r="32" spans="1:255" ht="36" x14ac:dyDescent="0.2">
      <c r="A32" s="213"/>
      <c r="B32" s="197" t="s">
        <v>53</v>
      </c>
      <c r="C32" s="214" t="s">
        <v>54</v>
      </c>
      <c r="D32" s="197" t="s">
        <v>45</v>
      </c>
      <c r="E32" s="215"/>
      <c r="F32" s="215">
        <v>117</v>
      </c>
      <c r="G32" s="215">
        <f>F32*E27</f>
        <v>535.86</v>
      </c>
      <c r="H32" s="215">
        <f t="shared" si="0"/>
        <v>535.86</v>
      </c>
      <c r="I32" s="216" t="str">
        <f t="shared" si="1"/>
        <v xml:space="preserve"> </v>
      </c>
      <c r="J32" s="217" t="str">
        <f t="shared" si="2"/>
        <v xml:space="preserve"> </v>
      </c>
      <c r="K32" s="217"/>
    </row>
    <row r="33" spans="1:11" ht="24" x14ac:dyDescent="0.2">
      <c r="A33" s="213"/>
      <c r="B33" s="197" t="s">
        <v>57</v>
      </c>
      <c r="C33" s="214" t="s">
        <v>58</v>
      </c>
      <c r="D33" s="197" t="s">
        <v>59</v>
      </c>
      <c r="E33" s="215"/>
      <c r="F33" s="215">
        <v>225</v>
      </c>
      <c r="G33" s="215">
        <f>F33*E27</f>
        <v>1030.5</v>
      </c>
      <c r="H33" s="215">
        <f t="shared" si="0"/>
        <v>1030.5</v>
      </c>
      <c r="I33" s="216" t="str">
        <f t="shared" si="1"/>
        <v xml:space="preserve"> </v>
      </c>
      <c r="J33" s="217" t="str">
        <f t="shared" si="2"/>
        <v xml:space="preserve"> </v>
      </c>
      <c r="K33" s="217"/>
    </row>
    <row r="34" spans="1:11" x14ac:dyDescent="0.2">
      <c r="A34" s="213"/>
      <c r="B34" s="197" t="s">
        <v>63</v>
      </c>
      <c r="C34" s="214" t="s">
        <v>64</v>
      </c>
      <c r="D34" s="197" t="s">
        <v>65</v>
      </c>
      <c r="E34" s="215"/>
      <c r="F34" s="215">
        <v>790</v>
      </c>
      <c r="G34" s="215">
        <f>F34*E27</f>
        <v>3618.2000000000003</v>
      </c>
      <c r="H34" s="215">
        <f t="shared" si="0"/>
        <v>3618.2000000000003</v>
      </c>
      <c r="I34" s="216" t="str">
        <f t="shared" si="1"/>
        <v xml:space="preserve"> </v>
      </c>
      <c r="J34" s="217" t="str">
        <f t="shared" si="2"/>
        <v xml:space="preserve"> </v>
      </c>
      <c r="K34" s="217"/>
    </row>
    <row r="35" spans="1:11" x14ac:dyDescent="0.2">
      <c r="A35" s="213"/>
      <c r="B35" s="197" t="s">
        <v>69</v>
      </c>
      <c r="C35" s="214" t="s">
        <v>70</v>
      </c>
      <c r="D35" s="197" t="s">
        <v>65</v>
      </c>
      <c r="E35" s="215"/>
      <c r="F35" s="215">
        <v>1844</v>
      </c>
      <c r="G35" s="215">
        <f>F35*E27</f>
        <v>8445.52</v>
      </c>
      <c r="H35" s="215">
        <f t="shared" si="0"/>
        <v>8445.52</v>
      </c>
      <c r="I35" s="216" t="str">
        <f t="shared" si="1"/>
        <v xml:space="preserve"> </v>
      </c>
      <c r="J35" s="217" t="str">
        <f t="shared" si="2"/>
        <v xml:space="preserve"> </v>
      </c>
      <c r="K35" s="217"/>
    </row>
    <row r="36" spans="1:11" x14ac:dyDescent="0.2">
      <c r="A36" s="213"/>
      <c r="B36" s="197" t="s">
        <v>73</v>
      </c>
      <c r="C36" s="214" t="s">
        <v>74</v>
      </c>
      <c r="D36" s="197" t="s">
        <v>65</v>
      </c>
      <c r="E36" s="215"/>
      <c r="F36" s="215">
        <v>149</v>
      </c>
      <c r="G36" s="215">
        <f>F36*E27</f>
        <v>682.42</v>
      </c>
      <c r="H36" s="215">
        <f t="shared" si="0"/>
        <v>682.42</v>
      </c>
      <c r="I36" s="216" t="str">
        <f t="shared" si="1"/>
        <v xml:space="preserve"> </v>
      </c>
      <c r="J36" s="217" t="str">
        <f t="shared" si="2"/>
        <v xml:space="preserve"> </v>
      </c>
      <c r="K36" s="217"/>
    </row>
    <row r="37" spans="1:11" x14ac:dyDescent="0.2">
      <c r="A37" s="213"/>
      <c r="B37" s="197" t="s">
        <v>78</v>
      </c>
      <c r="C37" s="214" t="s">
        <v>79</v>
      </c>
      <c r="D37" s="197" t="s">
        <v>45</v>
      </c>
      <c r="E37" s="215"/>
      <c r="F37" s="215">
        <v>86</v>
      </c>
      <c r="G37" s="215">
        <f>F37*E27</f>
        <v>393.88</v>
      </c>
      <c r="H37" s="215">
        <f t="shared" si="0"/>
        <v>393.88</v>
      </c>
      <c r="I37" s="216" t="str">
        <f t="shared" si="1"/>
        <v xml:space="preserve"> </v>
      </c>
      <c r="J37" s="217" t="str">
        <f t="shared" si="2"/>
        <v xml:space="preserve"> </v>
      </c>
      <c r="K37" s="217"/>
    </row>
    <row r="38" spans="1:11" x14ac:dyDescent="0.2">
      <c r="A38" s="213"/>
      <c r="B38" s="197" t="s">
        <v>83</v>
      </c>
      <c r="C38" s="214" t="s">
        <v>84</v>
      </c>
      <c r="D38" s="197" t="s">
        <v>45</v>
      </c>
      <c r="E38" s="215"/>
      <c r="F38" s="215">
        <v>234</v>
      </c>
      <c r="G38" s="215">
        <f>F38*E27</f>
        <v>1071.72</v>
      </c>
      <c r="H38" s="215">
        <f t="shared" si="0"/>
        <v>1071.72</v>
      </c>
      <c r="I38" s="216" t="str">
        <f t="shared" si="1"/>
        <v xml:space="preserve"> </v>
      </c>
      <c r="J38" s="217" t="str">
        <f t="shared" si="2"/>
        <v xml:space="preserve"> </v>
      </c>
      <c r="K38" s="217"/>
    </row>
    <row r="39" spans="1:11" ht="24" x14ac:dyDescent="0.2">
      <c r="A39" s="209" t="s">
        <v>86</v>
      </c>
      <c r="B39" s="210" t="s">
        <v>87</v>
      </c>
      <c r="C39" s="210" t="s">
        <v>88</v>
      </c>
      <c r="D39" s="210" t="s">
        <v>89</v>
      </c>
      <c r="E39" s="211" t="e">
        <f>Source!I53</f>
        <v>#REF!</v>
      </c>
      <c r="F39" s="211"/>
      <c r="G39" s="211"/>
      <c r="H39" s="211"/>
      <c r="I39" s="211"/>
      <c r="J39" s="212"/>
      <c r="K39" s="212"/>
    </row>
    <row r="40" spans="1:11" x14ac:dyDescent="0.2">
      <c r="A40" s="213"/>
      <c r="B40" s="197" t="s">
        <v>92</v>
      </c>
      <c r="C40" s="214" t="s">
        <v>93</v>
      </c>
      <c r="D40" s="197" t="s">
        <v>65</v>
      </c>
      <c r="E40" s="215"/>
      <c r="F40" s="215">
        <v>500</v>
      </c>
      <c r="G40" s="215" t="e">
        <f>F40*E39</f>
        <v>#REF!</v>
      </c>
      <c r="H40" s="215" t="e">
        <f>G40</f>
        <v>#REF!</v>
      </c>
      <c r="I40" s="216" t="e">
        <f>IF(AND((G40-H40)&lt;0,H40&gt;0),ABS(G40-H40)," ")</f>
        <v>#REF!</v>
      </c>
      <c r="J40" s="217" t="e">
        <f>IF(AND((G40-H40)&gt;0, H40&gt;0),G40-H40," ")</f>
        <v>#REF!</v>
      </c>
      <c r="K40" s="217"/>
    </row>
    <row r="41" spans="1:11" ht="60" x14ac:dyDescent="0.2">
      <c r="A41" s="209" t="s">
        <v>96</v>
      </c>
      <c r="B41" s="210" t="s">
        <v>97</v>
      </c>
      <c r="C41" s="210" t="s">
        <v>98</v>
      </c>
      <c r="D41" s="210" t="s">
        <v>21</v>
      </c>
      <c r="E41" s="211">
        <f>Source!I57</f>
        <v>1.48</v>
      </c>
      <c r="F41" s="211"/>
      <c r="G41" s="211"/>
      <c r="H41" s="211"/>
      <c r="I41" s="211"/>
      <c r="J41" s="212"/>
      <c r="K41" s="212"/>
    </row>
    <row r="42" spans="1:11" x14ac:dyDescent="0.2">
      <c r="A42" s="213"/>
      <c r="B42" s="197" t="s">
        <v>27</v>
      </c>
      <c r="C42" s="214" t="s">
        <v>28</v>
      </c>
      <c r="D42" s="197" t="s">
        <v>29</v>
      </c>
      <c r="E42" s="215"/>
      <c r="F42" s="215">
        <v>11.000000000000002</v>
      </c>
      <c r="G42" s="215">
        <f>F42*E41</f>
        <v>16.28</v>
      </c>
      <c r="H42" s="215">
        <f t="shared" ref="H42:H52" si="3">G42</f>
        <v>16.28</v>
      </c>
      <c r="I42" s="216" t="str">
        <f t="shared" ref="I42:I52" si="4">IF(AND((G42-H42)&lt;0,H42&gt;0),ABS(G42-H42)," ")</f>
        <v xml:space="preserve"> </v>
      </c>
      <c r="J42" s="217" t="str">
        <f t="shared" ref="J42:J52" si="5">IF(AND((G42-H42)&gt;0, H42&gt;0),G42-H42," ")</f>
        <v xml:space="preserve"> </v>
      </c>
      <c r="K42" s="217"/>
    </row>
    <row r="43" spans="1:11" x14ac:dyDescent="0.2">
      <c r="A43" s="213"/>
      <c r="B43" s="197" t="s">
        <v>38</v>
      </c>
      <c r="C43" s="214" t="s">
        <v>39</v>
      </c>
      <c r="D43" s="197" t="s">
        <v>29</v>
      </c>
      <c r="E43" s="215"/>
      <c r="F43" s="215">
        <v>42</v>
      </c>
      <c r="G43" s="215">
        <f>F43*E41</f>
        <v>62.16</v>
      </c>
      <c r="H43" s="215">
        <f t="shared" si="3"/>
        <v>62.16</v>
      </c>
      <c r="I43" s="216" t="str">
        <f t="shared" si="4"/>
        <v xml:space="preserve"> </v>
      </c>
      <c r="J43" s="217" t="str">
        <f t="shared" si="5"/>
        <v xml:space="preserve"> </v>
      </c>
      <c r="K43" s="217"/>
    </row>
    <row r="44" spans="1:11" ht="24" x14ac:dyDescent="0.2">
      <c r="A44" s="213"/>
      <c r="B44" s="197" t="s">
        <v>43</v>
      </c>
      <c r="C44" s="214" t="s">
        <v>44</v>
      </c>
      <c r="D44" s="197" t="s">
        <v>45</v>
      </c>
      <c r="E44" s="215"/>
      <c r="F44" s="215">
        <v>151</v>
      </c>
      <c r="G44" s="215">
        <f>F44*E41</f>
        <v>223.48</v>
      </c>
      <c r="H44" s="215">
        <f t="shared" si="3"/>
        <v>223.48</v>
      </c>
      <c r="I44" s="216" t="str">
        <f t="shared" si="4"/>
        <v xml:space="preserve"> </v>
      </c>
      <c r="J44" s="217" t="str">
        <f t="shared" si="5"/>
        <v xml:space="preserve"> </v>
      </c>
      <c r="K44" s="217"/>
    </row>
    <row r="45" spans="1:11" ht="24" x14ac:dyDescent="0.2">
      <c r="A45" s="213"/>
      <c r="B45" s="197" t="s">
        <v>49</v>
      </c>
      <c r="C45" s="214" t="s">
        <v>50</v>
      </c>
      <c r="D45" s="197" t="s">
        <v>45</v>
      </c>
      <c r="E45" s="215"/>
      <c r="F45" s="215">
        <v>80</v>
      </c>
      <c r="G45" s="215">
        <f>F45*E41</f>
        <v>118.4</v>
      </c>
      <c r="H45" s="215">
        <f t="shared" si="3"/>
        <v>118.4</v>
      </c>
      <c r="I45" s="216" t="str">
        <f t="shared" si="4"/>
        <v xml:space="preserve"> </v>
      </c>
      <c r="J45" s="217" t="str">
        <f t="shared" si="5"/>
        <v xml:space="preserve"> </v>
      </c>
      <c r="K45" s="217"/>
    </row>
    <row r="46" spans="1:11" ht="36" x14ac:dyDescent="0.2">
      <c r="A46" s="213"/>
      <c r="B46" s="197" t="s">
        <v>53</v>
      </c>
      <c r="C46" s="214" t="s">
        <v>54</v>
      </c>
      <c r="D46" s="197" t="s">
        <v>45</v>
      </c>
      <c r="E46" s="215"/>
      <c r="F46" s="215">
        <v>117</v>
      </c>
      <c r="G46" s="215">
        <f>F46*E41</f>
        <v>173.16</v>
      </c>
      <c r="H46" s="215">
        <f t="shared" si="3"/>
        <v>173.16</v>
      </c>
      <c r="I46" s="216" t="str">
        <f t="shared" si="4"/>
        <v xml:space="preserve"> </v>
      </c>
      <c r="J46" s="217" t="str">
        <f t="shared" si="5"/>
        <v xml:space="preserve"> </v>
      </c>
      <c r="K46" s="217"/>
    </row>
    <row r="47" spans="1:11" ht="24" x14ac:dyDescent="0.2">
      <c r="A47" s="213"/>
      <c r="B47" s="197" t="s">
        <v>57</v>
      </c>
      <c r="C47" s="214" t="s">
        <v>106</v>
      </c>
      <c r="D47" s="197" t="s">
        <v>59</v>
      </c>
      <c r="E47" s="215"/>
      <c r="F47" s="215">
        <v>112</v>
      </c>
      <c r="G47" s="215">
        <f>F47*E41</f>
        <v>165.76</v>
      </c>
      <c r="H47" s="215">
        <f t="shared" si="3"/>
        <v>165.76</v>
      </c>
      <c r="I47" s="216" t="str">
        <f t="shared" si="4"/>
        <v xml:space="preserve"> </v>
      </c>
      <c r="J47" s="217" t="str">
        <f t="shared" si="5"/>
        <v xml:space="preserve"> </v>
      </c>
      <c r="K47" s="217"/>
    </row>
    <row r="48" spans="1:11" x14ac:dyDescent="0.2">
      <c r="A48" s="213"/>
      <c r="B48" s="197" t="s">
        <v>63</v>
      </c>
      <c r="C48" s="214" t="s">
        <v>64</v>
      </c>
      <c r="D48" s="197" t="s">
        <v>65</v>
      </c>
      <c r="E48" s="215"/>
      <c r="F48" s="215">
        <v>1943</v>
      </c>
      <c r="G48" s="215">
        <f>F48*E41</f>
        <v>2875.64</v>
      </c>
      <c r="H48" s="215">
        <f t="shared" si="3"/>
        <v>2875.64</v>
      </c>
      <c r="I48" s="216" t="str">
        <f t="shared" si="4"/>
        <v xml:space="preserve"> </v>
      </c>
      <c r="J48" s="217" t="str">
        <f t="shared" si="5"/>
        <v xml:space="preserve"> </v>
      </c>
      <c r="K48" s="217"/>
    </row>
    <row r="49" spans="1:255" x14ac:dyDescent="0.2">
      <c r="A49" s="213"/>
      <c r="B49" s="197" t="s">
        <v>73</v>
      </c>
      <c r="C49" s="214" t="s">
        <v>74</v>
      </c>
      <c r="D49" s="197" t="s">
        <v>65</v>
      </c>
      <c r="E49" s="215"/>
      <c r="F49" s="215">
        <v>149</v>
      </c>
      <c r="G49" s="215">
        <f>F49*E41</f>
        <v>220.52</v>
      </c>
      <c r="H49" s="215">
        <f t="shared" si="3"/>
        <v>220.52</v>
      </c>
      <c r="I49" s="216" t="str">
        <f t="shared" si="4"/>
        <v xml:space="preserve"> </v>
      </c>
      <c r="J49" s="217" t="str">
        <f t="shared" si="5"/>
        <v xml:space="preserve"> </v>
      </c>
      <c r="K49" s="217"/>
    </row>
    <row r="50" spans="1:255" x14ac:dyDescent="0.2">
      <c r="A50" s="213"/>
      <c r="B50" s="197" t="s">
        <v>78</v>
      </c>
      <c r="C50" s="214" t="s">
        <v>110</v>
      </c>
      <c r="D50" s="197" t="s">
        <v>45</v>
      </c>
      <c r="E50" s="215"/>
      <c r="F50" s="215">
        <v>122</v>
      </c>
      <c r="G50" s="215">
        <f>F50*E41</f>
        <v>180.56</v>
      </c>
      <c r="H50" s="215">
        <f t="shared" si="3"/>
        <v>180.56</v>
      </c>
      <c r="I50" s="216" t="str">
        <f t="shared" si="4"/>
        <v xml:space="preserve"> </v>
      </c>
      <c r="J50" s="217" t="str">
        <f t="shared" si="5"/>
        <v xml:space="preserve"> </v>
      </c>
      <c r="K50" s="217"/>
    </row>
    <row r="51" spans="1:255" x14ac:dyDescent="0.2">
      <c r="A51" s="213"/>
      <c r="B51" s="197" t="s">
        <v>83</v>
      </c>
      <c r="C51" s="214" t="s">
        <v>112</v>
      </c>
      <c r="D51" s="197" t="s">
        <v>45</v>
      </c>
      <c r="E51" s="215"/>
      <c r="F51" s="215">
        <v>234</v>
      </c>
      <c r="G51" s="215">
        <f>F51*E41</f>
        <v>346.32</v>
      </c>
      <c r="H51" s="215">
        <f t="shared" si="3"/>
        <v>346.32</v>
      </c>
      <c r="I51" s="216" t="str">
        <f t="shared" si="4"/>
        <v xml:space="preserve"> </v>
      </c>
      <c r="J51" s="217" t="str">
        <f t="shared" si="5"/>
        <v xml:space="preserve"> </v>
      </c>
      <c r="K51" s="217"/>
    </row>
    <row r="52" spans="1:255" x14ac:dyDescent="0.2">
      <c r="A52" s="213"/>
      <c r="B52" s="197" t="s">
        <v>114</v>
      </c>
      <c r="C52" s="214" t="s">
        <v>115</v>
      </c>
      <c r="D52" s="197" t="s">
        <v>45</v>
      </c>
      <c r="E52" s="215"/>
      <c r="F52" s="215">
        <v>37</v>
      </c>
      <c r="G52" s="215">
        <f>F52*E41</f>
        <v>54.76</v>
      </c>
      <c r="H52" s="215">
        <f t="shared" si="3"/>
        <v>54.76</v>
      </c>
      <c r="I52" s="216" t="str">
        <f t="shared" si="4"/>
        <v xml:space="preserve"> </v>
      </c>
      <c r="J52" s="217" t="str">
        <f t="shared" si="5"/>
        <v xml:space="preserve"> </v>
      </c>
      <c r="K52" s="217"/>
    </row>
    <row r="53" spans="1:255" ht="24" x14ac:dyDescent="0.2">
      <c r="A53" s="209" t="s">
        <v>118</v>
      </c>
      <c r="B53" s="210" t="s">
        <v>87</v>
      </c>
      <c r="C53" s="210" t="s">
        <v>88</v>
      </c>
      <c r="D53" s="210" t="s">
        <v>89</v>
      </c>
      <c r="E53" s="211" t="e">
        <f>Source!I81</f>
        <v>#REF!</v>
      </c>
      <c r="F53" s="211"/>
      <c r="G53" s="211"/>
      <c r="H53" s="211"/>
      <c r="I53" s="211"/>
      <c r="J53" s="212"/>
      <c r="K53" s="212"/>
    </row>
    <row r="54" spans="1:255" x14ac:dyDescent="0.2">
      <c r="A54" s="213"/>
      <c r="B54" s="197" t="s">
        <v>120</v>
      </c>
      <c r="C54" s="214" t="s">
        <v>121</v>
      </c>
      <c r="D54" s="197" t="s">
        <v>65</v>
      </c>
      <c r="E54" s="215"/>
      <c r="F54" s="215">
        <v>41.666666666666671</v>
      </c>
      <c r="G54" s="215" t="e">
        <f>F54*E53</f>
        <v>#REF!</v>
      </c>
      <c r="H54" s="215" t="e">
        <f>G54</f>
        <v>#REF!</v>
      </c>
      <c r="I54" s="216" t="e">
        <f>IF(AND((G54-H54)&lt;0,H54&gt;0),ABS(G54-H54)," ")</f>
        <v>#REF!</v>
      </c>
      <c r="J54" s="217" t="e">
        <f>IF(AND((G54-H54)&gt;0, H54&gt;0),G54-H54," ")</f>
        <v>#REF!</v>
      </c>
      <c r="K54" s="217"/>
    </row>
    <row r="55" spans="1:255" x14ac:dyDescent="0.2">
      <c r="A55" s="213"/>
      <c r="B55" s="197" t="s">
        <v>125</v>
      </c>
      <c r="C55" s="214" t="s">
        <v>126</v>
      </c>
      <c r="D55" s="197" t="s">
        <v>65</v>
      </c>
      <c r="E55" s="215"/>
      <c r="F55" s="215">
        <v>131.94444444444446</v>
      </c>
      <c r="G55" s="215" t="e">
        <f>F55*E53</f>
        <v>#REF!</v>
      </c>
      <c r="H55" s="215" t="e">
        <f>G55</f>
        <v>#REF!</v>
      </c>
      <c r="I55" s="216" t="e">
        <f>IF(AND((G55-H55)&lt;0,H55&gt;0),ABS(G55-H55)," ")</f>
        <v>#REF!</v>
      </c>
      <c r="J55" s="217" t="e">
        <f>IF(AND((G55-H55)&gt;0, H55&gt;0),G55-H55," ")</f>
        <v>#REF!</v>
      </c>
      <c r="K55" s="217"/>
    </row>
    <row r="56" spans="1:255" x14ac:dyDescent="0.2">
      <c r="A56" s="213"/>
      <c r="B56" s="197" t="s">
        <v>130</v>
      </c>
      <c r="C56" s="214" t="s">
        <v>131</v>
      </c>
      <c r="D56" s="197" t="s">
        <v>65</v>
      </c>
      <c r="E56" s="215"/>
      <c r="F56" s="215">
        <v>131.94444444444446</v>
      </c>
      <c r="G56" s="215" t="e">
        <f>F56*E53</f>
        <v>#REF!</v>
      </c>
      <c r="H56" s="215" t="e">
        <f>G56</f>
        <v>#REF!</v>
      </c>
      <c r="I56" s="216" t="e">
        <f>IF(AND((G56-H56)&lt;0,H56&gt;0),ABS(G56-H56)," ")</f>
        <v>#REF!</v>
      </c>
      <c r="J56" s="217" t="e">
        <f>IF(AND((G56-H56)&gt;0, H56&gt;0),G56-H56," ")</f>
        <v>#REF!</v>
      </c>
      <c r="K56" s="217"/>
    </row>
    <row r="57" spans="1:255" ht="15" x14ac:dyDescent="0.25">
      <c r="A57" s="267" t="s">
        <v>636</v>
      </c>
      <c r="B57" s="268"/>
      <c r="C57" s="268"/>
      <c r="D57" s="268"/>
      <c r="E57" s="268"/>
      <c r="F57" s="268"/>
      <c r="G57" s="268"/>
      <c r="H57" s="268"/>
      <c r="I57" s="268"/>
      <c r="J57" s="268"/>
      <c r="K57" s="268"/>
      <c r="BU57" s="207" t="str">
        <f>A57</f>
        <v>Раздел: Перегородка с/уз котельной</v>
      </c>
      <c r="IU57" s="23"/>
    </row>
    <row r="58" spans="1:255" ht="72" x14ac:dyDescent="0.2">
      <c r="A58" s="209" t="s">
        <v>189</v>
      </c>
      <c r="B58" s="210" t="s">
        <v>190</v>
      </c>
      <c r="C58" s="210" t="s">
        <v>191</v>
      </c>
      <c r="D58" s="210" t="s">
        <v>192</v>
      </c>
      <c r="E58" s="211">
        <f>Source!I124</f>
        <v>0.09</v>
      </c>
      <c r="F58" s="211"/>
      <c r="G58" s="211"/>
      <c r="H58" s="211"/>
      <c r="I58" s="211"/>
      <c r="J58" s="212"/>
      <c r="K58" s="212"/>
    </row>
    <row r="59" spans="1:255" x14ac:dyDescent="0.2">
      <c r="A59" s="213"/>
      <c r="B59" s="197" t="s">
        <v>27</v>
      </c>
      <c r="C59" s="214" t="s">
        <v>28</v>
      </c>
      <c r="D59" s="197" t="s">
        <v>29</v>
      </c>
      <c r="E59" s="215"/>
      <c r="F59" s="215">
        <v>20</v>
      </c>
      <c r="G59" s="215">
        <f>F59*E58</f>
        <v>1.7999999999999998</v>
      </c>
      <c r="H59" s="215">
        <f t="shared" ref="H59:H72" si="6">G59</f>
        <v>1.7999999999999998</v>
      </c>
      <c r="I59" s="216" t="str">
        <f t="shared" ref="I59:I72" si="7">IF(AND((G59-H59)&lt;0,H59&gt;0),ABS(G59-H59)," ")</f>
        <v xml:space="preserve"> </v>
      </c>
      <c r="J59" s="217" t="str">
        <f t="shared" ref="J59:J72" si="8">IF(AND((G59-H59)&gt;0, H59&gt;0),G59-H59," ")</f>
        <v xml:space="preserve"> </v>
      </c>
      <c r="K59" s="217"/>
    </row>
    <row r="60" spans="1:255" x14ac:dyDescent="0.2">
      <c r="A60" s="213"/>
      <c r="B60" s="197" t="s">
        <v>195</v>
      </c>
      <c r="C60" s="214" t="s">
        <v>196</v>
      </c>
      <c r="D60" s="197" t="s">
        <v>29</v>
      </c>
      <c r="E60" s="215"/>
      <c r="F60" s="215">
        <v>10</v>
      </c>
      <c r="G60" s="215">
        <f>F60*E58</f>
        <v>0.89999999999999991</v>
      </c>
      <c r="H60" s="215">
        <f t="shared" si="6"/>
        <v>0.89999999999999991</v>
      </c>
      <c r="I60" s="216" t="str">
        <f t="shared" si="7"/>
        <v xml:space="preserve"> </v>
      </c>
      <c r="J60" s="217" t="str">
        <f t="shared" si="8"/>
        <v xml:space="preserve"> </v>
      </c>
      <c r="K60" s="217"/>
    </row>
    <row r="61" spans="1:255" x14ac:dyDescent="0.2">
      <c r="A61" s="213"/>
      <c r="B61" s="197" t="s">
        <v>199</v>
      </c>
      <c r="C61" s="214" t="s">
        <v>200</v>
      </c>
      <c r="D61" s="197" t="s">
        <v>29</v>
      </c>
      <c r="E61" s="215"/>
      <c r="F61" s="215">
        <v>77</v>
      </c>
      <c r="G61" s="215">
        <f>F61*E58</f>
        <v>6.93</v>
      </c>
      <c r="H61" s="215">
        <f t="shared" si="6"/>
        <v>6.93</v>
      </c>
      <c r="I61" s="216" t="str">
        <f t="shared" si="7"/>
        <v xml:space="preserve"> </v>
      </c>
      <c r="J61" s="217" t="str">
        <f t="shared" si="8"/>
        <v xml:space="preserve"> </v>
      </c>
      <c r="K61" s="217"/>
    </row>
    <row r="62" spans="1:255" ht="24" x14ac:dyDescent="0.2">
      <c r="A62" s="213"/>
      <c r="B62" s="197" t="s">
        <v>43</v>
      </c>
      <c r="C62" s="214" t="s">
        <v>44</v>
      </c>
      <c r="D62" s="197" t="s">
        <v>45</v>
      </c>
      <c r="E62" s="215"/>
      <c r="F62" s="215">
        <v>177</v>
      </c>
      <c r="G62" s="215">
        <f>F62*E58</f>
        <v>15.93</v>
      </c>
      <c r="H62" s="215">
        <f t="shared" si="6"/>
        <v>15.93</v>
      </c>
      <c r="I62" s="216" t="str">
        <f t="shared" si="7"/>
        <v xml:space="preserve"> </v>
      </c>
      <c r="J62" s="217" t="str">
        <f t="shared" si="8"/>
        <v xml:space="preserve"> </v>
      </c>
      <c r="K62" s="217"/>
    </row>
    <row r="63" spans="1:255" ht="24" x14ac:dyDescent="0.2">
      <c r="A63" s="213"/>
      <c r="B63" s="197" t="s">
        <v>49</v>
      </c>
      <c r="C63" s="214" t="s">
        <v>50</v>
      </c>
      <c r="D63" s="197" t="s">
        <v>45</v>
      </c>
      <c r="E63" s="215"/>
      <c r="F63" s="215">
        <v>162</v>
      </c>
      <c r="G63" s="215">
        <f>F63*E58</f>
        <v>14.58</v>
      </c>
      <c r="H63" s="215">
        <f t="shared" si="6"/>
        <v>14.58</v>
      </c>
      <c r="I63" s="216" t="str">
        <f t="shared" si="7"/>
        <v xml:space="preserve"> </v>
      </c>
      <c r="J63" s="217" t="str">
        <f t="shared" si="8"/>
        <v xml:space="preserve"> </v>
      </c>
      <c r="K63" s="217"/>
    </row>
    <row r="64" spans="1:255" ht="36" x14ac:dyDescent="0.2">
      <c r="A64" s="213"/>
      <c r="B64" s="197" t="s">
        <v>205</v>
      </c>
      <c r="C64" s="214" t="s">
        <v>206</v>
      </c>
      <c r="D64" s="197" t="s">
        <v>45</v>
      </c>
      <c r="E64" s="215"/>
      <c r="F64" s="215">
        <v>117</v>
      </c>
      <c r="G64" s="215">
        <f>F64*E58</f>
        <v>10.53</v>
      </c>
      <c r="H64" s="215">
        <f t="shared" si="6"/>
        <v>10.53</v>
      </c>
      <c r="I64" s="216" t="str">
        <f t="shared" si="7"/>
        <v xml:space="preserve"> </v>
      </c>
      <c r="J64" s="217" t="str">
        <f t="shared" si="8"/>
        <v xml:space="preserve"> </v>
      </c>
      <c r="K64" s="217"/>
    </row>
    <row r="65" spans="1:255" x14ac:dyDescent="0.2">
      <c r="A65" s="213"/>
      <c r="B65" s="197" t="s">
        <v>209</v>
      </c>
      <c r="C65" s="214" t="s">
        <v>210</v>
      </c>
      <c r="D65" s="197" t="s">
        <v>59</v>
      </c>
      <c r="E65" s="215"/>
      <c r="F65" s="215">
        <v>102</v>
      </c>
      <c r="G65" s="215">
        <f>F65*E58</f>
        <v>9.18</v>
      </c>
      <c r="H65" s="215">
        <f t="shared" si="6"/>
        <v>9.18</v>
      </c>
      <c r="I65" s="216" t="str">
        <f t="shared" si="7"/>
        <v xml:space="preserve"> </v>
      </c>
      <c r="J65" s="217" t="str">
        <f t="shared" si="8"/>
        <v xml:space="preserve"> </v>
      </c>
      <c r="K65" s="217"/>
    </row>
    <row r="66" spans="1:255" x14ac:dyDescent="0.2">
      <c r="A66" s="213"/>
      <c r="B66" s="197" t="s">
        <v>214</v>
      </c>
      <c r="C66" s="214" t="s">
        <v>215</v>
      </c>
      <c r="D66" s="197" t="s">
        <v>65</v>
      </c>
      <c r="E66" s="215"/>
      <c r="F66" s="215">
        <v>3788.0000000000005</v>
      </c>
      <c r="G66" s="215">
        <f>F66*E58</f>
        <v>340.92</v>
      </c>
      <c r="H66" s="215">
        <f t="shared" si="6"/>
        <v>340.92</v>
      </c>
      <c r="I66" s="216" t="str">
        <f t="shared" si="7"/>
        <v xml:space="preserve"> </v>
      </c>
      <c r="J66" s="217" t="str">
        <f t="shared" si="8"/>
        <v xml:space="preserve"> </v>
      </c>
      <c r="K66" s="217"/>
    </row>
    <row r="67" spans="1:255" x14ac:dyDescent="0.2">
      <c r="A67" s="213"/>
      <c r="B67" s="197" t="s">
        <v>218</v>
      </c>
      <c r="C67" s="214" t="s">
        <v>219</v>
      </c>
      <c r="D67" s="197" t="s">
        <v>65</v>
      </c>
      <c r="E67" s="215"/>
      <c r="F67" s="215">
        <v>70</v>
      </c>
      <c r="G67" s="215">
        <f>F67*E58</f>
        <v>6.3</v>
      </c>
      <c r="H67" s="215">
        <f t="shared" si="6"/>
        <v>6.3</v>
      </c>
      <c r="I67" s="216" t="str">
        <f t="shared" si="7"/>
        <v xml:space="preserve"> </v>
      </c>
      <c r="J67" s="217" t="str">
        <f t="shared" si="8"/>
        <v xml:space="preserve"> </v>
      </c>
      <c r="K67" s="217"/>
    </row>
    <row r="68" spans="1:255" x14ac:dyDescent="0.2">
      <c r="A68" s="213"/>
      <c r="B68" s="197" t="s">
        <v>73</v>
      </c>
      <c r="C68" s="214" t="s">
        <v>74</v>
      </c>
      <c r="D68" s="197" t="s">
        <v>65</v>
      </c>
      <c r="E68" s="215"/>
      <c r="F68" s="215">
        <v>163</v>
      </c>
      <c r="G68" s="215">
        <f>F68*E58</f>
        <v>14.67</v>
      </c>
      <c r="H68" s="215">
        <f t="shared" si="6"/>
        <v>14.67</v>
      </c>
      <c r="I68" s="216" t="str">
        <f t="shared" si="7"/>
        <v xml:space="preserve"> </v>
      </c>
      <c r="J68" s="217" t="str">
        <f t="shared" si="8"/>
        <v xml:space="preserve"> </v>
      </c>
      <c r="K68" s="217"/>
    </row>
    <row r="69" spans="1:255" x14ac:dyDescent="0.2">
      <c r="A69" s="213"/>
      <c r="B69" s="197" t="s">
        <v>224</v>
      </c>
      <c r="C69" s="214" t="s">
        <v>225</v>
      </c>
      <c r="D69" s="197" t="s">
        <v>226</v>
      </c>
      <c r="E69" s="215"/>
      <c r="F69" s="215">
        <v>5.0694444444444446</v>
      </c>
      <c r="G69" s="215">
        <f>F69*E58</f>
        <v>0.45624999999999999</v>
      </c>
      <c r="H69" s="215">
        <f t="shared" si="6"/>
        <v>0.45624999999999999</v>
      </c>
      <c r="I69" s="216" t="str">
        <f t="shared" si="7"/>
        <v xml:space="preserve"> </v>
      </c>
      <c r="J69" s="217" t="str">
        <f t="shared" si="8"/>
        <v xml:space="preserve"> </v>
      </c>
      <c r="K69" s="217"/>
    </row>
    <row r="70" spans="1:255" x14ac:dyDescent="0.2">
      <c r="A70" s="213"/>
      <c r="B70" s="197" t="s">
        <v>230</v>
      </c>
      <c r="C70" s="214" t="s">
        <v>79</v>
      </c>
      <c r="D70" s="197" t="s">
        <v>45</v>
      </c>
      <c r="E70" s="215"/>
      <c r="F70" s="215">
        <v>158</v>
      </c>
      <c r="G70" s="215">
        <f>F70*E58</f>
        <v>14.219999999999999</v>
      </c>
      <c r="H70" s="215">
        <f t="shared" si="6"/>
        <v>14.219999999999999</v>
      </c>
      <c r="I70" s="216" t="str">
        <f t="shared" si="7"/>
        <v xml:space="preserve"> </v>
      </c>
      <c r="J70" s="217" t="str">
        <f t="shared" si="8"/>
        <v xml:space="preserve"> </v>
      </c>
      <c r="K70" s="217"/>
    </row>
    <row r="71" spans="1:255" x14ac:dyDescent="0.2">
      <c r="A71" s="213"/>
      <c r="B71" s="197" t="s">
        <v>232</v>
      </c>
      <c r="C71" s="214" t="s">
        <v>233</v>
      </c>
      <c r="D71" s="197" t="s">
        <v>45</v>
      </c>
      <c r="E71" s="215"/>
      <c r="F71" s="215">
        <v>254</v>
      </c>
      <c r="G71" s="215">
        <f>F71*E58</f>
        <v>22.86</v>
      </c>
      <c r="H71" s="215">
        <f t="shared" si="6"/>
        <v>22.86</v>
      </c>
      <c r="I71" s="216" t="str">
        <f t="shared" si="7"/>
        <v xml:space="preserve"> </v>
      </c>
      <c r="J71" s="217" t="str">
        <f t="shared" si="8"/>
        <v xml:space="preserve"> </v>
      </c>
      <c r="K71" s="217"/>
    </row>
    <row r="72" spans="1:255" x14ac:dyDescent="0.2">
      <c r="A72" s="213"/>
      <c r="B72" s="197" t="s">
        <v>235</v>
      </c>
      <c r="C72" s="214" t="s">
        <v>236</v>
      </c>
      <c r="D72" s="197" t="s">
        <v>45</v>
      </c>
      <c r="E72" s="215"/>
      <c r="F72" s="215">
        <v>39</v>
      </c>
      <c r="G72" s="215">
        <f>F72*E58</f>
        <v>3.51</v>
      </c>
      <c r="H72" s="215">
        <f t="shared" si="6"/>
        <v>3.51</v>
      </c>
      <c r="I72" s="216" t="str">
        <f t="shared" si="7"/>
        <v xml:space="preserve"> </v>
      </c>
      <c r="J72" s="217" t="str">
        <f t="shared" si="8"/>
        <v xml:space="preserve"> </v>
      </c>
      <c r="K72" s="217"/>
    </row>
    <row r="75" spans="1:255" x14ac:dyDescent="0.2">
      <c r="A75" s="173" t="s">
        <v>406</v>
      </c>
      <c r="B75" s="173"/>
      <c r="C75" s="178" t="s">
        <v>558</v>
      </c>
      <c r="D75" s="174"/>
      <c r="E75" s="174"/>
      <c r="F75" s="262" t="s">
        <v>548</v>
      </c>
      <c r="G75" s="262"/>
      <c r="BY75" s="175" t="str">
        <f>C75</f>
        <v>Руководитель  ПТС ООО "ОСУ-2"</v>
      </c>
      <c r="BZ75" s="175" t="str">
        <f>F75</f>
        <v>Когтев В. И.</v>
      </c>
      <c r="IU75" s="23"/>
    </row>
    <row r="76" spans="1:255" s="199" customFormat="1" ht="11.25" x14ac:dyDescent="0.2">
      <c r="A76" s="198"/>
      <c r="B76" s="198"/>
      <c r="C76" s="263" t="s">
        <v>543</v>
      </c>
      <c r="D76" s="263"/>
      <c r="E76" s="263"/>
      <c r="F76" s="263" t="s">
        <v>544</v>
      </c>
      <c r="G76" s="263"/>
    </row>
    <row r="77" spans="1:255" x14ac:dyDescent="0.2">
      <c r="A77" s="18"/>
      <c r="B77" s="18"/>
      <c r="C77" s="18"/>
      <c r="D77" s="11"/>
      <c r="E77" s="18"/>
      <c r="F77" s="18"/>
      <c r="G77" s="18"/>
    </row>
    <row r="78" spans="1:255" ht="22.5" x14ac:dyDescent="0.2">
      <c r="A78" s="173" t="s">
        <v>549</v>
      </c>
      <c r="B78" s="173"/>
      <c r="C78" s="178" t="s">
        <v>550</v>
      </c>
      <c r="D78" s="174"/>
      <c r="E78" s="174"/>
      <c r="F78" s="262" t="s">
        <v>551</v>
      </c>
      <c r="G78" s="262"/>
      <c r="BY78" s="175" t="str">
        <f>C78</f>
        <v>Ведущий инженер-сметчик сметно-расчетной службы ООО "ОДСК"</v>
      </c>
      <c r="BZ78" s="175" t="str">
        <f>F78</f>
        <v>Чикалина Е. А.</v>
      </c>
      <c r="IU78" s="23"/>
    </row>
    <row r="79" spans="1:255" s="199" customFormat="1" ht="11.25" x14ac:dyDescent="0.2">
      <c r="A79" s="198"/>
      <c r="B79" s="198"/>
      <c r="C79" s="263" t="s">
        <v>543</v>
      </c>
      <c r="D79" s="263"/>
      <c r="E79" s="263"/>
      <c r="F79" s="263" t="s">
        <v>544</v>
      </c>
      <c r="G79" s="263"/>
    </row>
    <row r="80" spans="1:255" x14ac:dyDescent="0.2">
      <c r="A80" s="18"/>
      <c r="B80" s="18"/>
      <c r="C80" s="18"/>
      <c r="D80" s="11"/>
      <c r="E80" s="18"/>
      <c r="F80" s="18"/>
      <c r="G80" s="18"/>
    </row>
    <row r="81" spans="1:255" ht="22.5" x14ac:dyDescent="0.2">
      <c r="A81" s="173" t="s">
        <v>552</v>
      </c>
      <c r="B81" s="173"/>
      <c r="C81" s="178" t="s">
        <v>553</v>
      </c>
      <c r="D81" s="174"/>
      <c r="E81" s="174"/>
      <c r="F81" s="262" t="s">
        <v>554</v>
      </c>
      <c r="G81" s="262"/>
      <c r="BY81" s="175" t="str">
        <f>C81</f>
        <v>Главный инженер-сметчик сметно-расчетной службы ООО "ОДСК"</v>
      </c>
      <c r="BZ81" s="175" t="str">
        <f>F81</f>
        <v>Полшведкина А. Н.</v>
      </c>
      <c r="IU81" s="23"/>
    </row>
    <row r="82" spans="1:255" s="199" customFormat="1" ht="11.25" x14ac:dyDescent="0.2">
      <c r="A82" s="198"/>
      <c r="B82" s="198"/>
      <c r="C82" s="263" t="s">
        <v>543</v>
      </c>
      <c r="D82" s="263"/>
      <c r="E82" s="263"/>
      <c r="F82" s="263" t="s">
        <v>544</v>
      </c>
      <c r="G82" s="263"/>
    </row>
    <row r="83" spans="1:255" x14ac:dyDescent="0.2">
      <c r="A83" s="18"/>
      <c r="B83" s="18"/>
      <c r="C83" s="18"/>
      <c r="D83" s="11" t="s">
        <v>545</v>
      </c>
      <c r="E83" s="18"/>
      <c r="F83" s="18"/>
      <c r="G83" s="18"/>
    </row>
  </sheetData>
  <mergeCells count="30">
    <mergeCell ref="H6:K6"/>
    <mergeCell ref="A1:K1"/>
    <mergeCell ref="H2:K2"/>
    <mergeCell ref="H3:K3"/>
    <mergeCell ref="H4:K4"/>
    <mergeCell ref="H5:K5"/>
    <mergeCell ref="F21:H21"/>
    <mergeCell ref="H7:K7"/>
    <mergeCell ref="H8:K8"/>
    <mergeCell ref="C11:K11"/>
    <mergeCell ref="C12:K12"/>
    <mergeCell ref="C13:K13"/>
    <mergeCell ref="C14:K14"/>
    <mergeCell ref="A15:K15"/>
    <mergeCell ref="A16:K16"/>
    <mergeCell ref="A17:K17"/>
    <mergeCell ref="A18:K18"/>
    <mergeCell ref="B19:K19"/>
    <mergeCell ref="A25:K25"/>
    <mergeCell ref="A26:K26"/>
    <mergeCell ref="A57:K57"/>
    <mergeCell ref="F75:G75"/>
    <mergeCell ref="C76:E76"/>
    <mergeCell ref="F76:G76"/>
    <mergeCell ref="F78:G78"/>
    <mergeCell ref="C79:E79"/>
    <mergeCell ref="F79:G79"/>
    <mergeCell ref="F81:G81"/>
    <mergeCell ref="C82:E82"/>
    <mergeCell ref="F82:G8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32"/>
  <sheetViews>
    <sheetView workbookViewId="0"/>
  </sheetViews>
  <sheetFormatPr defaultColWidth="9.140625" defaultRowHeight="12.75" x14ac:dyDescent="0.2"/>
  <cols>
    <col min="1" max="256" width="9.140625" customWidth="1"/>
  </cols>
  <sheetData>
    <row r="1" spans="1:200" x14ac:dyDescent="0.2">
      <c r="A1">
        <f>ROW(Source!A28)</f>
        <v>28</v>
      </c>
      <c r="B1">
        <v>69994508</v>
      </c>
      <c r="C1">
        <v>70007152</v>
      </c>
      <c r="D1">
        <v>27493137</v>
      </c>
      <c r="E1">
        <v>1</v>
      </c>
      <c r="F1">
        <v>1</v>
      </c>
      <c r="G1">
        <v>1</v>
      </c>
      <c r="H1">
        <v>1</v>
      </c>
      <c r="I1" t="s">
        <v>311</v>
      </c>
      <c r="J1" t="s">
        <v>6</v>
      </c>
      <c r="K1" t="s">
        <v>312</v>
      </c>
      <c r="L1">
        <v>1369</v>
      </c>
      <c r="N1">
        <v>1013</v>
      </c>
      <c r="O1" t="s">
        <v>313</v>
      </c>
      <c r="P1" t="s">
        <v>313</v>
      </c>
      <c r="Q1">
        <v>1</v>
      </c>
      <c r="W1">
        <v>0</v>
      </c>
      <c r="X1">
        <v>-1973258772</v>
      </c>
      <c r="Y1">
        <f t="shared" ref="Y1:Y32" si="0">AT1</f>
        <v>92</v>
      </c>
      <c r="AA1">
        <v>0</v>
      </c>
      <c r="AB1">
        <v>0</v>
      </c>
      <c r="AC1">
        <v>0</v>
      </c>
      <c r="AD1">
        <v>9.15</v>
      </c>
      <c r="AE1">
        <v>0</v>
      </c>
      <c r="AF1">
        <v>0</v>
      </c>
      <c r="AG1">
        <v>0</v>
      </c>
      <c r="AH1">
        <v>9.15</v>
      </c>
      <c r="AI1">
        <v>1</v>
      </c>
      <c r="AJ1">
        <v>1</v>
      </c>
      <c r="AK1">
        <v>1</v>
      </c>
      <c r="AL1">
        <v>1</v>
      </c>
      <c r="AM1">
        <v>-2</v>
      </c>
      <c r="AN1">
        <v>0</v>
      </c>
      <c r="AO1">
        <v>1</v>
      </c>
      <c r="AP1">
        <v>1</v>
      </c>
      <c r="AQ1">
        <v>0</v>
      </c>
      <c r="AR1">
        <v>0</v>
      </c>
      <c r="AS1" t="s">
        <v>6</v>
      </c>
      <c r="AT1">
        <v>92</v>
      </c>
      <c r="AU1" t="s">
        <v>6</v>
      </c>
      <c r="AV1">
        <v>1</v>
      </c>
      <c r="AW1">
        <v>2</v>
      </c>
      <c r="AX1">
        <v>70007153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U1">
        <f>ROUND(AT1*Source!I28*AH1*AL1,0)</f>
        <v>3855</v>
      </c>
      <c r="CV1">
        <f>ROUND(Y1*Source!I28,9)</f>
        <v>421.36</v>
      </c>
      <c r="CW1">
        <v>0</v>
      </c>
      <c r="CX1">
        <f>ROUND(Y1*Source!I28,9)</f>
        <v>421.36</v>
      </c>
      <c r="CY1">
        <f>AD1</f>
        <v>9.15</v>
      </c>
      <c r="CZ1">
        <f>AH1</f>
        <v>9.15</v>
      </c>
      <c r="DA1">
        <f>AL1</f>
        <v>1</v>
      </c>
      <c r="DB1">
        <f t="shared" ref="DB1:DB32" si="1">ROUND(ROUND(AT1*CZ1,2),2)</f>
        <v>841.8</v>
      </c>
      <c r="DC1">
        <f t="shared" ref="DC1:DC32" si="2">ROUND(ROUND(AT1*AG1,2),2)</f>
        <v>0</v>
      </c>
      <c r="DD1" t="s">
        <v>6</v>
      </c>
      <c r="DE1" t="s">
        <v>6</v>
      </c>
      <c r="DF1">
        <f t="shared" ref="DF1:DF19" si="3">ROUND(ROUND(AE1,0)*CX1,0)</f>
        <v>0</v>
      </c>
      <c r="DG1">
        <f t="shared" ref="DG1:DG16" si="4">ROUND(ROUND(AF1,0)*CX1,0)</f>
        <v>0</v>
      </c>
      <c r="DH1">
        <f>Source!I28*SmtRes!Y1</f>
        <v>421.36</v>
      </c>
      <c r="DI1">
        <f>AD1</f>
        <v>9.15</v>
      </c>
      <c r="DJ1">
        <f>EtalonRes!AB1</f>
        <v>9.15</v>
      </c>
      <c r="DK1">
        <f>Source!BA28</f>
        <v>1</v>
      </c>
      <c r="DL1" t="s">
        <v>6</v>
      </c>
      <c r="DM1">
        <v>0</v>
      </c>
      <c r="DN1" t="s">
        <v>6</v>
      </c>
      <c r="DO1">
        <v>0</v>
      </c>
      <c r="GQ1">
        <v>-1</v>
      </c>
      <c r="GR1">
        <v>-1</v>
      </c>
    </row>
    <row r="2" spans="1:200" x14ac:dyDescent="0.2">
      <c r="A2">
        <f>ROW(Source!A28)</f>
        <v>28</v>
      </c>
      <c r="B2">
        <v>69994508</v>
      </c>
      <c r="C2">
        <v>70007152</v>
      </c>
      <c r="D2">
        <v>27440303</v>
      </c>
      <c r="E2">
        <v>1</v>
      </c>
      <c r="F2">
        <v>1</v>
      </c>
      <c r="G2">
        <v>1</v>
      </c>
      <c r="H2">
        <v>2</v>
      </c>
      <c r="I2" t="s">
        <v>314</v>
      </c>
      <c r="J2" t="s">
        <v>315</v>
      </c>
      <c r="K2" t="s">
        <v>316</v>
      </c>
      <c r="L2">
        <v>1368</v>
      </c>
      <c r="N2">
        <v>1011</v>
      </c>
      <c r="O2" t="s">
        <v>317</v>
      </c>
      <c r="P2" t="s">
        <v>317</v>
      </c>
      <c r="Q2">
        <v>1</v>
      </c>
      <c r="W2">
        <v>0</v>
      </c>
      <c r="X2">
        <v>-339261745</v>
      </c>
      <c r="Y2">
        <f t="shared" si="0"/>
        <v>2.2000000000000002</v>
      </c>
      <c r="AA2">
        <v>0</v>
      </c>
      <c r="AB2">
        <v>2.95</v>
      </c>
      <c r="AC2">
        <v>0</v>
      </c>
      <c r="AD2">
        <v>0</v>
      </c>
      <c r="AE2">
        <v>0</v>
      </c>
      <c r="AF2">
        <v>2.95</v>
      </c>
      <c r="AG2">
        <v>0</v>
      </c>
      <c r="AH2">
        <v>0</v>
      </c>
      <c r="AI2">
        <v>1</v>
      </c>
      <c r="AJ2">
        <v>1</v>
      </c>
      <c r="AK2">
        <v>1</v>
      </c>
      <c r="AL2">
        <v>1</v>
      </c>
      <c r="AM2">
        <v>-2</v>
      </c>
      <c r="AN2">
        <v>0</v>
      </c>
      <c r="AO2">
        <v>1</v>
      </c>
      <c r="AP2">
        <v>1</v>
      </c>
      <c r="AQ2">
        <v>0</v>
      </c>
      <c r="AR2">
        <v>0</v>
      </c>
      <c r="AS2" t="s">
        <v>6</v>
      </c>
      <c r="AT2">
        <v>2.2000000000000002</v>
      </c>
      <c r="AU2" t="s">
        <v>6</v>
      </c>
      <c r="AV2">
        <v>0</v>
      </c>
      <c r="AW2">
        <v>2</v>
      </c>
      <c r="AX2">
        <v>70007154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V2">
        <v>0</v>
      </c>
      <c r="CW2">
        <f>ROUND(Y2*Source!I28*DO2,9)</f>
        <v>0</v>
      </c>
      <c r="CX2">
        <f>ROUND(Y2*Source!I28,9)</f>
        <v>10.076000000000001</v>
      </c>
      <c r="CY2">
        <f>AB2</f>
        <v>2.95</v>
      </c>
      <c r="CZ2">
        <f>AF2</f>
        <v>2.95</v>
      </c>
      <c r="DA2">
        <f>AJ2</f>
        <v>1</v>
      </c>
      <c r="DB2">
        <f t="shared" si="1"/>
        <v>6.49</v>
      </c>
      <c r="DC2">
        <f t="shared" si="2"/>
        <v>0</v>
      </c>
      <c r="DD2" t="s">
        <v>6</v>
      </c>
      <c r="DE2" t="s">
        <v>6</v>
      </c>
      <c r="DF2">
        <f t="shared" si="3"/>
        <v>0</v>
      </c>
      <c r="DG2">
        <f t="shared" si="4"/>
        <v>30</v>
      </c>
      <c r="DH2">
        <f>Source!I28*SmtRes!Y2</f>
        <v>10.076000000000001</v>
      </c>
      <c r="DI2">
        <f>AB2</f>
        <v>2.95</v>
      </c>
      <c r="DJ2">
        <f>EtalonRes!Z2</f>
        <v>2.95</v>
      </c>
      <c r="DK2">
        <f>Source!BB28</f>
        <v>1</v>
      </c>
      <c r="DL2" t="s">
        <v>6</v>
      </c>
      <c r="DM2">
        <v>0</v>
      </c>
      <c r="DN2" t="s">
        <v>6</v>
      </c>
      <c r="DO2">
        <v>0</v>
      </c>
      <c r="GQ2">
        <v>-1</v>
      </c>
      <c r="GR2">
        <v>-1</v>
      </c>
    </row>
    <row r="3" spans="1:200" x14ac:dyDescent="0.2">
      <c r="A3">
        <f>ROW(Source!A28)</f>
        <v>28</v>
      </c>
      <c r="B3">
        <v>69994508</v>
      </c>
      <c r="C3">
        <v>70007152</v>
      </c>
      <c r="D3">
        <v>27441042</v>
      </c>
      <c r="E3">
        <v>1</v>
      </c>
      <c r="F3">
        <v>1</v>
      </c>
      <c r="G3">
        <v>1</v>
      </c>
      <c r="H3">
        <v>2</v>
      </c>
      <c r="I3" t="s">
        <v>318</v>
      </c>
      <c r="J3" t="s">
        <v>319</v>
      </c>
      <c r="K3" t="s">
        <v>320</v>
      </c>
      <c r="L3">
        <v>1368</v>
      </c>
      <c r="N3">
        <v>1011</v>
      </c>
      <c r="O3" t="s">
        <v>317</v>
      </c>
      <c r="P3" t="s">
        <v>317</v>
      </c>
      <c r="Q3">
        <v>1</v>
      </c>
      <c r="W3">
        <v>0</v>
      </c>
      <c r="X3">
        <v>922456166</v>
      </c>
      <c r="Y3">
        <f t="shared" si="0"/>
        <v>0.17</v>
      </c>
      <c r="AA3">
        <v>0</v>
      </c>
      <c r="AB3">
        <v>33.590000000000003</v>
      </c>
      <c r="AC3">
        <v>0</v>
      </c>
      <c r="AD3">
        <v>0</v>
      </c>
      <c r="AE3">
        <v>0</v>
      </c>
      <c r="AF3">
        <v>33.590000000000003</v>
      </c>
      <c r="AG3">
        <v>0</v>
      </c>
      <c r="AH3">
        <v>0</v>
      </c>
      <c r="AI3">
        <v>1</v>
      </c>
      <c r="AJ3">
        <v>1</v>
      </c>
      <c r="AK3">
        <v>1</v>
      </c>
      <c r="AL3">
        <v>1</v>
      </c>
      <c r="AM3">
        <v>-2</v>
      </c>
      <c r="AN3">
        <v>0</v>
      </c>
      <c r="AO3">
        <v>1</v>
      </c>
      <c r="AP3">
        <v>1</v>
      </c>
      <c r="AQ3">
        <v>0</v>
      </c>
      <c r="AR3">
        <v>0</v>
      </c>
      <c r="AS3" t="s">
        <v>6</v>
      </c>
      <c r="AT3">
        <v>0.17</v>
      </c>
      <c r="AU3" t="s">
        <v>6</v>
      </c>
      <c r="AV3">
        <v>0</v>
      </c>
      <c r="AW3">
        <v>2</v>
      </c>
      <c r="AX3">
        <v>70007155</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V3">
        <v>0</v>
      </c>
      <c r="CW3">
        <f>ROUND(Y3*Source!I28*DO3,9)</f>
        <v>0</v>
      </c>
      <c r="CX3">
        <f>ROUND(Y3*Source!I28,9)</f>
        <v>0.77859999999999996</v>
      </c>
      <c r="CY3">
        <f>AB3</f>
        <v>33.590000000000003</v>
      </c>
      <c r="CZ3">
        <f>AF3</f>
        <v>33.590000000000003</v>
      </c>
      <c r="DA3">
        <f>AJ3</f>
        <v>1</v>
      </c>
      <c r="DB3">
        <f t="shared" si="1"/>
        <v>5.71</v>
      </c>
      <c r="DC3">
        <f t="shared" si="2"/>
        <v>0</v>
      </c>
      <c r="DD3" t="s">
        <v>6</v>
      </c>
      <c r="DE3" t="s">
        <v>6</v>
      </c>
      <c r="DF3">
        <f t="shared" si="3"/>
        <v>0</v>
      </c>
      <c r="DG3">
        <f t="shared" si="4"/>
        <v>26</v>
      </c>
      <c r="DH3">
        <f>Source!I28*SmtRes!Y3</f>
        <v>0.77860000000000007</v>
      </c>
      <c r="DI3">
        <f>AB3</f>
        <v>33.590000000000003</v>
      </c>
      <c r="DJ3">
        <f>EtalonRes!Z3</f>
        <v>33.590000000000003</v>
      </c>
      <c r="DK3">
        <f>Source!BB28</f>
        <v>1</v>
      </c>
      <c r="DL3" t="s">
        <v>6</v>
      </c>
      <c r="DM3">
        <v>0</v>
      </c>
      <c r="DN3" t="s">
        <v>6</v>
      </c>
      <c r="DO3">
        <v>0</v>
      </c>
      <c r="GQ3">
        <v>-1</v>
      </c>
      <c r="GR3">
        <v>-1</v>
      </c>
    </row>
    <row r="4" spans="1:200" x14ac:dyDescent="0.2">
      <c r="A4">
        <f>ROW(Source!A28)</f>
        <v>28</v>
      </c>
      <c r="B4">
        <v>69994508</v>
      </c>
      <c r="C4">
        <v>70007152</v>
      </c>
      <c r="D4">
        <v>27441078</v>
      </c>
      <c r="E4">
        <v>1</v>
      </c>
      <c r="F4">
        <v>1</v>
      </c>
      <c r="G4">
        <v>1</v>
      </c>
      <c r="H4">
        <v>2</v>
      </c>
      <c r="I4" t="s">
        <v>321</v>
      </c>
      <c r="J4" t="s">
        <v>322</v>
      </c>
      <c r="K4" t="s">
        <v>323</v>
      </c>
      <c r="L4">
        <v>1368</v>
      </c>
      <c r="N4">
        <v>1011</v>
      </c>
      <c r="O4" t="s">
        <v>317</v>
      </c>
      <c r="P4" t="s">
        <v>317</v>
      </c>
      <c r="Q4">
        <v>1</v>
      </c>
      <c r="W4">
        <v>0</v>
      </c>
      <c r="X4">
        <v>-380487195</v>
      </c>
      <c r="Y4">
        <f t="shared" si="0"/>
        <v>0.87</v>
      </c>
      <c r="AA4">
        <v>0</v>
      </c>
      <c r="AB4">
        <v>2.0699999999999998</v>
      </c>
      <c r="AC4">
        <v>0</v>
      </c>
      <c r="AD4">
        <v>0</v>
      </c>
      <c r="AE4">
        <v>0</v>
      </c>
      <c r="AF4">
        <v>2.0699999999999998</v>
      </c>
      <c r="AG4">
        <v>0</v>
      </c>
      <c r="AH4">
        <v>0</v>
      </c>
      <c r="AI4">
        <v>1</v>
      </c>
      <c r="AJ4">
        <v>1</v>
      </c>
      <c r="AK4">
        <v>1</v>
      </c>
      <c r="AL4">
        <v>1</v>
      </c>
      <c r="AM4">
        <v>-2</v>
      </c>
      <c r="AN4">
        <v>0</v>
      </c>
      <c r="AO4">
        <v>1</v>
      </c>
      <c r="AP4">
        <v>1</v>
      </c>
      <c r="AQ4">
        <v>0</v>
      </c>
      <c r="AR4">
        <v>0</v>
      </c>
      <c r="AS4" t="s">
        <v>6</v>
      </c>
      <c r="AT4">
        <v>0.87</v>
      </c>
      <c r="AU4" t="s">
        <v>6</v>
      </c>
      <c r="AV4">
        <v>0</v>
      </c>
      <c r="AW4">
        <v>2</v>
      </c>
      <c r="AX4">
        <v>70007156</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V4">
        <v>0</v>
      </c>
      <c r="CW4">
        <f>ROUND(Y4*Source!I28*DO4,9)</f>
        <v>0</v>
      </c>
      <c r="CX4">
        <f>ROUND(Y4*Source!I28,9)</f>
        <v>3.9845999999999999</v>
      </c>
      <c r="CY4">
        <f>AB4</f>
        <v>2.0699999999999998</v>
      </c>
      <c r="CZ4">
        <f>AF4</f>
        <v>2.0699999999999998</v>
      </c>
      <c r="DA4">
        <f>AJ4</f>
        <v>1</v>
      </c>
      <c r="DB4">
        <f t="shared" si="1"/>
        <v>1.8</v>
      </c>
      <c r="DC4">
        <f t="shared" si="2"/>
        <v>0</v>
      </c>
      <c r="DD4" t="s">
        <v>6</v>
      </c>
      <c r="DE4" t="s">
        <v>6</v>
      </c>
      <c r="DF4">
        <f t="shared" si="3"/>
        <v>0</v>
      </c>
      <c r="DG4">
        <f t="shared" si="4"/>
        <v>8</v>
      </c>
      <c r="DH4">
        <f>Source!I28*SmtRes!Y4</f>
        <v>3.9845999999999999</v>
      </c>
      <c r="DI4">
        <f>AB4</f>
        <v>2.0699999999999998</v>
      </c>
      <c r="DJ4">
        <f>EtalonRes!Z4</f>
        <v>2.0699999999999998</v>
      </c>
      <c r="DK4">
        <f>Source!BB28</f>
        <v>1</v>
      </c>
      <c r="DL4" t="s">
        <v>6</v>
      </c>
      <c r="DM4">
        <v>0</v>
      </c>
      <c r="DN4" t="s">
        <v>6</v>
      </c>
      <c r="DO4">
        <v>0</v>
      </c>
      <c r="GQ4">
        <v>-1</v>
      </c>
      <c r="GR4">
        <v>-1</v>
      </c>
    </row>
    <row r="5" spans="1:200" x14ac:dyDescent="0.2">
      <c r="A5">
        <f>ROW(Source!A28)</f>
        <v>28</v>
      </c>
      <c r="B5">
        <v>69994508</v>
      </c>
      <c r="C5">
        <v>70007152</v>
      </c>
      <c r="D5">
        <v>27373300</v>
      </c>
      <c r="E5">
        <v>1</v>
      </c>
      <c r="F5">
        <v>1</v>
      </c>
      <c r="G5">
        <v>1</v>
      </c>
      <c r="H5">
        <v>3</v>
      </c>
      <c r="I5" t="s">
        <v>27</v>
      </c>
      <c r="J5" t="s">
        <v>30</v>
      </c>
      <c r="K5" t="s">
        <v>28</v>
      </c>
      <c r="L5">
        <v>1346</v>
      </c>
      <c r="N5">
        <v>1009</v>
      </c>
      <c r="O5" t="s">
        <v>29</v>
      </c>
      <c r="P5" t="s">
        <v>29</v>
      </c>
      <c r="Q5">
        <v>1</v>
      </c>
      <c r="W5">
        <v>0</v>
      </c>
      <c r="X5">
        <v>-1621886746</v>
      </c>
      <c r="Y5">
        <f t="shared" si="0"/>
        <v>12</v>
      </c>
      <c r="AA5">
        <v>13.16</v>
      </c>
      <c r="AB5">
        <v>0</v>
      </c>
      <c r="AC5">
        <v>0</v>
      </c>
      <c r="AD5">
        <v>0</v>
      </c>
      <c r="AE5">
        <v>13.16</v>
      </c>
      <c r="AF5">
        <v>0</v>
      </c>
      <c r="AG5">
        <v>0</v>
      </c>
      <c r="AH5">
        <v>0</v>
      </c>
      <c r="AI5">
        <v>1</v>
      </c>
      <c r="AJ5">
        <v>1</v>
      </c>
      <c r="AK5">
        <v>1</v>
      </c>
      <c r="AL5">
        <v>1</v>
      </c>
      <c r="AM5">
        <v>0</v>
      </c>
      <c r="AN5">
        <v>0</v>
      </c>
      <c r="AO5">
        <v>0</v>
      </c>
      <c r="AP5">
        <v>1</v>
      </c>
      <c r="AQ5">
        <v>0</v>
      </c>
      <c r="AR5">
        <v>0</v>
      </c>
      <c r="AS5" t="s">
        <v>6</v>
      </c>
      <c r="AT5">
        <v>12</v>
      </c>
      <c r="AU5" t="s">
        <v>6</v>
      </c>
      <c r="AV5">
        <v>0</v>
      </c>
      <c r="AW5">
        <v>2</v>
      </c>
      <c r="AX5">
        <v>70007157</v>
      </c>
      <c r="AY5">
        <v>1</v>
      </c>
      <c r="AZ5">
        <v>0</v>
      </c>
      <c r="BA5">
        <v>5</v>
      </c>
      <c r="BB5">
        <v>3</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V5">
        <v>0</v>
      </c>
      <c r="CW5">
        <v>0</v>
      </c>
      <c r="CX5">
        <f>ROUND(Y5*Source!I28,9)</f>
        <v>54.96</v>
      </c>
      <c r="CY5">
        <f t="shared" ref="CY5:CY15" si="5">AA5</f>
        <v>13.16</v>
      </c>
      <c r="CZ5">
        <f t="shared" ref="CZ5:CZ15" si="6">AE5</f>
        <v>13.16</v>
      </c>
      <c r="DA5">
        <f t="shared" ref="DA5:DA15" si="7">AI5</f>
        <v>1</v>
      </c>
      <c r="DB5">
        <f t="shared" si="1"/>
        <v>157.91999999999999</v>
      </c>
      <c r="DC5">
        <f t="shared" si="2"/>
        <v>0</v>
      </c>
      <c r="DD5" t="s">
        <v>6</v>
      </c>
      <c r="DE5" t="s">
        <v>6</v>
      </c>
      <c r="DF5">
        <f t="shared" si="3"/>
        <v>714</v>
      </c>
      <c r="DG5">
        <f t="shared" si="4"/>
        <v>0</v>
      </c>
      <c r="DH5">
        <f>Source!I28*SmtRes!Y5</f>
        <v>54.96</v>
      </c>
      <c r="DI5">
        <f t="shared" ref="DI5:DI15" si="8">AA5</f>
        <v>13.16</v>
      </c>
      <c r="DJ5">
        <f>EtalonRes!Y5</f>
        <v>13.16</v>
      </c>
      <c r="DK5">
        <f>Source!BC28</f>
        <v>1</v>
      </c>
      <c r="DL5" t="s">
        <v>6</v>
      </c>
      <c r="DM5">
        <v>0</v>
      </c>
      <c r="DN5" t="s">
        <v>6</v>
      </c>
      <c r="DO5">
        <v>0</v>
      </c>
      <c r="GP5">
        <v>1</v>
      </c>
      <c r="GQ5">
        <v>-1</v>
      </c>
      <c r="GR5">
        <v>-1</v>
      </c>
    </row>
    <row r="6" spans="1:200" x14ac:dyDescent="0.2">
      <c r="A6">
        <f>ROW(Source!A28)</f>
        <v>28</v>
      </c>
      <c r="B6">
        <v>69994508</v>
      </c>
      <c r="C6">
        <v>70007152</v>
      </c>
      <c r="D6">
        <v>27373699</v>
      </c>
      <c r="E6">
        <v>1</v>
      </c>
      <c r="F6">
        <v>1</v>
      </c>
      <c r="G6">
        <v>1</v>
      </c>
      <c r="H6">
        <v>3</v>
      </c>
      <c r="I6" t="s">
        <v>38</v>
      </c>
      <c r="J6" t="s">
        <v>40</v>
      </c>
      <c r="K6" t="s">
        <v>39</v>
      </c>
      <c r="L6">
        <v>1346</v>
      </c>
      <c r="N6">
        <v>1009</v>
      </c>
      <c r="O6" t="s">
        <v>29</v>
      </c>
      <c r="P6" t="s">
        <v>29</v>
      </c>
      <c r="Q6">
        <v>1</v>
      </c>
      <c r="W6">
        <v>0</v>
      </c>
      <c r="X6">
        <v>1374192740</v>
      </c>
      <c r="Y6">
        <f t="shared" si="0"/>
        <v>84</v>
      </c>
      <c r="AA6">
        <v>2.96</v>
      </c>
      <c r="AB6">
        <v>0</v>
      </c>
      <c r="AC6">
        <v>0</v>
      </c>
      <c r="AD6">
        <v>0</v>
      </c>
      <c r="AE6">
        <v>2.96</v>
      </c>
      <c r="AF6">
        <v>0</v>
      </c>
      <c r="AG6">
        <v>0</v>
      </c>
      <c r="AH6">
        <v>0</v>
      </c>
      <c r="AI6">
        <v>1</v>
      </c>
      <c r="AJ6">
        <v>1</v>
      </c>
      <c r="AK6">
        <v>1</v>
      </c>
      <c r="AL6">
        <v>1</v>
      </c>
      <c r="AM6">
        <v>0</v>
      </c>
      <c r="AN6">
        <v>0</v>
      </c>
      <c r="AO6">
        <v>0</v>
      </c>
      <c r="AP6">
        <v>1</v>
      </c>
      <c r="AQ6">
        <v>0</v>
      </c>
      <c r="AR6">
        <v>0</v>
      </c>
      <c r="AS6" t="s">
        <v>6</v>
      </c>
      <c r="AT6">
        <v>84</v>
      </c>
      <c r="AU6" t="s">
        <v>6</v>
      </c>
      <c r="AV6">
        <v>0</v>
      </c>
      <c r="AW6">
        <v>2</v>
      </c>
      <c r="AX6">
        <v>70007159</v>
      </c>
      <c r="AY6">
        <v>1</v>
      </c>
      <c r="AZ6">
        <v>0</v>
      </c>
      <c r="BA6">
        <v>7</v>
      </c>
      <c r="BB6">
        <v>3</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V6">
        <v>0</v>
      </c>
      <c r="CW6">
        <v>0</v>
      </c>
      <c r="CX6">
        <f>ROUND(Y6*Source!I28,9)</f>
        <v>384.72</v>
      </c>
      <c r="CY6">
        <f t="shared" si="5"/>
        <v>2.96</v>
      </c>
      <c r="CZ6">
        <f t="shared" si="6"/>
        <v>2.96</v>
      </c>
      <c r="DA6">
        <f t="shared" si="7"/>
        <v>1</v>
      </c>
      <c r="DB6">
        <f t="shared" si="1"/>
        <v>248.64</v>
      </c>
      <c r="DC6">
        <f t="shared" si="2"/>
        <v>0</v>
      </c>
      <c r="DD6" t="s">
        <v>6</v>
      </c>
      <c r="DE6" t="s">
        <v>6</v>
      </c>
      <c r="DF6">
        <f t="shared" si="3"/>
        <v>1154</v>
      </c>
      <c r="DG6">
        <f t="shared" si="4"/>
        <v>0</v>
      </c>
      <c r="DH6">
        <f>Source!I28*SmtRes!Y6</f>
        <v>384.72</v>
      </c>
      <c r="DI6">
        <f t="shared" si="8"/>
        <v>2.96</v>
      </c>
      <c r="DJ6">
        <f>EtalonRes!Y7</f>
        <v>2.96</v>
      </c>
      <c r="DK6">
        <f>Source!BC28</f>
        <v>1</v>
      </c>
      <c r="DL6" t="s">
        <v>6</v>
      </c>
      <c r="DM6">
        <v>0</v>
      </c>
      <c r="DN6" t="s">
        <v>6</v>
      </c>
      <c r="DO6">
        <v>0</v>
      </c>
      <c r="GP6">
        <v>1</v>
      </c>
      <c r="GQ6">
        <v>-1</v>
      </c>
      <c r="GR6">
        <v>-1</v>
      </c>
    </row>
    <row r="7" spans="1:200" x14ac:dyDescent="0.2">
      <c r="A7">
        <f>ROW(Source!A28)</f>
        <v>28</v>
      </c>
      <c r="B7">
        <v>69994508</v>
      </c>
      <c r="C7">
        <v>70007152</v>
      </c>
      <c r="D7">
        <v>27374775</v>
      </c>
      <c r="E7">
        <v>1</v>
      </c>
      <c r="F7">
        <v>1</v>
      </c>
      <c r="G7">
        <v>1</v>
      </c>
      <c r="H7">
        <v>3</v>
      </c>
      <c r="I7" t="s">
        <v>43</v>
      </c>
      <c r="J7" t="s">
        <v>46</v>
      </c>
      <c r="K7" t="s">
        <v>44</v>
      </c>
      <c r="L7">
        <v>1301</v>
      </c>
      <c r="N7">
        <v>1003</v>
      </c>
      <c r="O7" t="s">
        <v>45</v>
      </c>
      <c r="P7" t="s">
        <v>45</v>
      </c>
      <c r="Q7">
        <v>1</v>
      </c>
      <c r="W7">
        <v>0</v>
      </c>
      <c r="X7">
        <v>-327958249</v>
      </c>
      <c r="Y7">
        <f t="shared" si="0"/>
        <v>155</v>
      </c>
      <c r="AA7">
        <v>0.17</v>
      </c>
      <c r="AB7">
        <v>0</v>
      </c>
      <c r="AC7">
        <v>0</v>
      </c>
      <c r="AD7">
        <v>0</v>
      </c>
      <c r="AE7">
        <v>0.17</v>
      </c>
      <c r="AF7">
        <v>0</v>
      </c>
      <c r="AG7">
        <v>0</v>
      </c>
      <c r="AH7">
        <v>0</v>
      </c>
      <c r="AI7">
        <v>1</v>
      </c>
      <c r="AJ7">
        <v>1</v>
      </c>
      <c r="AK7">
        <v>1</v>
      </c>
      <c r="AL7">
        <v>1</v>
      </c>
      <c r="AM7">
        <v>0</v>
      </c>
      <c r="AN7">
        <v>0</v>
      </c>
      <c r="AO7">
        <v>0</v>
      </c>
      <c r="AP7">
        <v>1</v>
      </c>
      <c r="AQ7">
        <v>0</v>
      </c>
      <c r="AR7">
        <v>0</v>
      </c>
      <c r="AS7" t="s">
        <v>6</v>
      </c>
      <c r="AT7">
        <v>155</v>
      </c>
      <c r="AU7" t="s">
        <v>6</v>
      </c>
      <c r="AV7">
        <v>0</v>
      </c>
      <c r="AW7">
        <v>2</v>
      </c>
      <c r="AX7">
        <v>70007160</v>
      </c>
      <c r="AY7">
        <v>1</v>
      </c>
      <c r="AZ7">
        <v>0</v>
      </c>
      <c r="BA7">
        <v>8</v>
      </c>
      <c r="BB7">
        <v>3</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V7">
        <v>0</v>
      </c>
      <c r="CW7">
        <v>0</v>
      </c>
      <c r="CX7">
        <f>ROUND(Y7*Source!I28,9)</f>
        <v>709.9</v>
      </c>
      <c r="CY7">
        <f t="shared" si="5"/>
        <v>0.17</v>
      </c>
      <c r="CZ7">
        <f t="shared" si="6"/>
        <v>0.17</v>
      </c>
      <c r="DA7">
        <f t="shared" si="7"/>
        <v>1</v>
      </c>
      <c r="DB7">
        <f t="shared" si="1"/>
        <v>26.35</v>
      </c>
      <c r="DC7">
        <f t="shared" si="2"/>
        <v>0</v>
      </c>
      <c r="DD7" t="s">
        <v>6</v>
      </c>
      <c r="DE7" t="s">
        <v>6</v>
      </c>
      <c r="DF7">
        <f t="shared" si="3"/>
        <v>0</v>
      </c>
      <c r="DG7">
        <f t="shared" si="4"/>
        <v>0</v>
      </c>
      <c r="DH7">
        <f>Source!I28*SmtRes!Y7</f>
        <v>709.9</v>
      </c>
      <c r="DI7">
        <f t="shared" si="8"/>
        <v>0.17</v>
      </c>
      <c r="DJ7">
        <f>EtalonRes!Y8</f>
        <v>0.17</v>
      </c>
      <c r="DK7">
        <f>Source!BC28</f>
        <v>1</v>
      </c>
      <c r="DL7" t="s">
        <v>6</v>
      </c>
      <c r="DM7">
        <v>0</v>
      </c>
      <c r="DN7" t="s">
        <v>6</v>
      </c>
      <c r="DO7">
        <v>0</v>
      </c>
      <c r="GP7">
        <v>1</v>
      </c>
      <c r="GQ7">
        <v>-1</v>
      </c>
      <c r="GR7">
        <v>-1</v>
      </c>
    </row>
    <row r="8" spans="1:200" x14ac:dyDescent="0.2">
      <c r="A8">
        <f>ROW(Source!A28)</f>
        <v>28</v>
      </c>
      <c r="B8">
        <v>69994508</v>
      </c>
      <c r="C8">
        <v>70007152</v>
      </c>
      <c r="D8">
        <v>27374872</v>
      </c>
      <c r="E8">
        <v>1</v>
      </c>
      <c r="F8">
        <v>1</v>
      </c>
      <c r="G8">
        <v>1</v>
      </c>
      <c r="H8">
        <v>3</v>
      </c>
      <c r="I8" t="s">
        <v>49</v>
      </c>
      <c r="J8" t="s">
        <v>51</v>
      </c>
      <c r="K8" t="s">
        <v>50</v>
      </c>
      <c r="L8">
        <v>1301</v>
      </c>
      <c r="N8">
        <v>1003</v>
      </c>
      <c r="O8" t="s">
        <v>45</v>
      </c>
      <c r="P8" t="s">
        <v>45</v>
      </c>
      <c r="Q8">
        <v>1</v>
      </c>
      <c r="W8">
        <v>0</v>
      </c>
      <c r="X8">
        <v>-887129780</v>
      </c>
      <c r="Y8">
        <f t="shared" si="0"/>
        <v>80</v>
      </c>
      <c r="AA8">
        <v>1.74</v>
      </c>
      <c r="AB8">
        <v>0</v>
      </c>
      <c r="AC8">
        <v>0</v>
      </c>
      <c r="AD8">
        <v>0</v>
      </c>
      <c r="AE8">
        <v>1.74</v>
      </c>
      <c r="AF8">
        <v>0</v>
      </c>
      <c r="AG8">
        <v>0</v>
      </c>
      <c r="AH8">
        <v>0</v>
      </c>
      <c r="AI8">
        <v>1</v>
      </c>
      <c r="AJ8">
        <v>1</v>
      </c>
      <c r="AK8">
        <v>1</v>
      </c>
      <c r="AL8">
        <v>1</v>
      </c>
      <c r="AM8">
        <v>0</v>
      </c>
      <c r="AN8">
        <v>0</v>
      </c>
      <c r="AO8">
        <v>0</v>
      </c>
      <c r="AP8">
        <v>1</v>
      </c>
      <c r="AQ8">
        <v>0</v>
      </c>
      <c r="AR8">
        <v>0</v>
      </c>
      <c r="AS8" t="s">
        <v>6</v>
      </c>
      <c r="AT8">
        <v>80</v>
      </c>
      <c r="AU8" t="s">
        <v>6</v>
      </c>
      <c r="AV8">
        <v>0</v>
      </c>
      <c r="AW8">
        <v>2</v>
      </c>
      <c r="AX8">
        <v>70007161</v>
      </c>
      <c r="AY8">
        <v>1</v>
      </c>
      <c r="AZ8">
        <v>0</v>
      </c>
      <c r="BA8">
        <v>9</v>
      </c>
      <c r="BB8">
        <v>3</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V8">
        <v>0</v>
      </c>
      <c r="CW8">
        <v>0</v>
      </c>
      <c r="CX8">
        <f>ROUND(Y8*Source!I28,9)</f>
        <v>366.4</v>
      </c>
      <c r="CY8">
        <f t="shared" si="5"/>
        <v>1.74</v>
      </c>
      <c r="CZ8">
        <f t="shared" si="6"/>
        <v>1.74</v>
      </c>
      <c r="DA8">
        <f t="shared" si="7"/>
        <v>1</v>
      </c>
      <c r="DB8">
        <f t="shared" si="1"/>
        <v>139.19999999999999</v>
      </c>
      <c r="DC8">
        <f t="shared" si="2"/>
        <v>0</v>
      </c>
      <c r="DD8" t="s">
        <v>6</v>
      </c>
      <c r="DE8" t="s">
        <v>6</v>
      </c>
      <c r="DF8">
        <f t="shared" si="3"/>
        <v>733</v>
      </c>
      <c r="DG8">
        <f t="shared" si="4"/>
        <v>0</v>
      </c>
      <c r="DH8">
        <f>Source!I28*SmtRes!Y8</f>
        <v>366.4</v>
      </c>
      <c r="DI8">
        <f t="shared" si="8"/>
        <v>1.74</v>
      </c>
      <c r="DJ8">
        <f>EtalonRes!Y9</f>
        <v>1.74</v>
      </c>
      <c r="DK8">
        <f>Source!BC28</f>
        <v>1</v>
      </c>
      <c r="DL8" t="s">
        <v>6</v>
      </c>
      <c r="DM8">
        <v>0</v>
      </c>
      <c r="DN8" t="s">
        <v>6</v>
      </c>
      <c r="DO8">
        <v>0</v>
      </c>
      <c r="GP8">
        <v>1</v>
      </c>
      <c r="GQ8">
        <v>-1</v>
      </c>
      <c r="GR8">
        <v>-1</v>
      </c>
    </row>
    <row r="9" spans="1:200" x14ac:dyDescent="0.2">
      <c r="A9">
        <f>ROW(Source!A28)</f>
        <v>28</v>
      </c>
      <c r="B9">
        <v>69994508</v>
      </c>
      <c r="C9">
        <v>70007152</v>
      </c>
      <c r="D9">
        <v>27374887</v>
      </c>
      <c r="E9">
        <v>1</v>
      </c>
      <c r="F9">
        <v>1</v>
      </c>
      <c r="G9">
        <v>1</v>
      </c>
      <c r="H9">
        <v>3</v>
      </c>
      <c r="I9" t="s">
        <v>53</v>
      </c>
      <c r="J9" t="s">
        <v>55</v>
      </c>
      <c r="K9" t="s">
        <v>54</v>
      </c>
      <c r="L9">
        <v>1301</v>
      </c>
      <c r="N9">
        <v>1003</v>
      </c>
      <c r="O9" t="s">
        <v>45</v>
      </c>
      <c r="P9" t="s">
        <v>45</v>
      </c>
      <c r="Q9">
        <v>1</v>
      </c>
      <c r="W9">
        <v>0</v>
      </c>
      <c r="X9">
        <v>2090635660</v>
      </c>
      <c r="Y9">
        <f t="shared" si="0"/>
        <v>117</v>
      </c>
      <c r="AA9">
        <v>0.84</v>
      </c>
      <c r="AB9">
        <v>0</v>
      </c>
      <c r="AC9">
        <v>0</v>
      </c>
      <c r="AD9">
        <v>0</v>
      </c>
      <c r="AE9">
        <v>0.84</v>
      </c>
      <c r="AF9">
        <v>0</v>
      </c>
      <c r="AG9">
        <v>0</v>
      </c>
      <c r="AH9">
        <v>0</v>
      </c>
      <c r="AI9">
        <v>1</v>
      </c>
      <c r="AJ9">
        <v>1</v>
      </c>
      <c r="AK9">
        <v>1</v>
      </c>
      <c r="AL9">
        <v>1</v>
      </c>
      <c r="AM9">
        <v>0</v>
      </c>
      <c r="AN9">
        <v>0</v>
      </c>
      <c r="AO9">
        <v>0</v>
      </c>
      <c r="AP9">
        <v>1</v>
      </c>
      <c r="AQ9">
        <v>0</v>
      </c>
      <c r="AR9">
        <v>0</v>
      </c>
      <c r="AS9" t="s">
        <v>6</v>
      </c>
      <c r="AT9">
        <v>117</v>
      </c>
      <c r="AU9" t="s">
        <v>6</v>
      </c>
      <c r="AV9">
        <v>0</v>
      </c>
      <c r="AW9">
        <v>2</v>
      </c>
      <c r="AX9">
        <v>70007162</v>
      </c>
      <c r="AY9">
        <v>1</v>
      </c>
      <c r="AZ9">
        <v>0</v>
      </c>
      <c r="BA9">
        <v>10</v>
      </c>
      <c r="BB9">
        <v>3</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V9">
        <v>0</v>
      </c>
      <c r="CW9">
        <v>0</v>
      </c>
      <c r="CX9">
        <f>ROUND(Y9*Source!I28,9)</f>
        <v>535.86</v>
      </c>
      <c r="CY9">
        <f t="shared" si="5"/>
        <v>0.84</v>
      </c>
      <c r="CZ9">
        <f t="shared" si="6"/>
        <v>0.84</v>
      </c>
      <c r="DA9">
        <f t="shared" si="7"/>
        <v>1</v>
      </c>
      <c r="DB9">
        <f t="shared" si="1"/>
        <v>98.28</v>
      </c>
      <c r="DC9">
        <f t="shared" si="2"/>
        <v>0</v>
      </c>
      <c r="DD9" t="s">
        <v>6</v>
      </c>
      <c r="DE9" t="s">
        <v>6</v>
      </c>
      <c r="DF9">
        <f t="shared" si="3"/>
        <v>536</v>
      </c>
      <c r="DG9">
        <f t="shared" si="4"/>
        <v>0</v>
      </c>
      <c r="DH9">
        <f>Source!I28*SmtRes!Y9</f>
        <v>535.86</v>
      </c>
      <c r="DI9">
        <f t="shared" si="8"/>
        <v>0.84</v>
      </c>
      <c r="DJ9">
        <f>EtalonRes!Y10</f>
        <v>0.84</v>
      </c>
      <c r="DK9">
        <f>Source!BC28</f>
        <v>1</v>
      </c>
      <c r="DL9" t="s">
        <v>6</v>
      </c>
      <c r="DM9">
        <v>0</v>
      </c>
      <c r="DN9" t="s">
        <v>6</v>
      </c>
      <c r="DO9">
        <v>0</v>
      </c>
      <c r="GP9">
        <v>1</v>
      </c>
      <c r="GQ9">
        <v>-1</v>
      </c>
      <c r="GR9">
        <v>-1</v>
      </c>
    </row>
    <row r="10" spans="1:200" x14ac:dyDescent="0.2">
      <c r="A10">
        <f>ROW(Source!A28)</f>
        <v>28</v>
      </c>
      <c r="B10">
        <v>69994508</v>
      </c>
      <c r="C10">
        <v>70007152</v>
      </c>
      <c r="D10">
        <v>27375624</v>
      </c>
      <c r="E10">
        <v>1</v>
      </c>
      <c r="F10">
        <v>1</v>
      </c>
      <c r="G10">
        <v>1</v>
      </c>
      <c r="H10">
        <v>3</v>
      </c>
      <c r="I10" t="s">
        <v>57</v>
      </c>
      <c r="J10" t="s">
        <v>60</v>
      </c>
      <c r="K10" t="s">
        <v>58</v>
      </c>
      <c r="L10">
        <v>1327</v>
      </c>
      <c r="N10">
        <v>1005</v>
      </c>
      <c r="O10" t="s">
        <v>59</v>
      </c>
      <c r="P10" t="s">
        <v>59</v>
      </c>
      <c r="Q10">
        <v>1</v>
      </c>
      <c r="W10">
        <v>0</v>
      </c>
      <c r="X10">
        <v>1663871851</v>
      </c>
      <c r="Y10">
        <f t="shared" si="0"/>
        <v>225</v>
      </c>
      <c r="AA10">
        <v>23.66</v>
      </c>
      <c r="AB10">
        <v>0</v>
      </c>
      <c r="AC10">
        <v>0</v>
      </c>
      <c r="AD10">
        <v>0</v>
      </c>
      <c r="AE10">
        <v>23.66</v>
      </c>
      <c r="AF10">
        <v>0</v>
      </c>
      <c r="AG10">
        <v>0</v>
      </c>
      <c r="AH10">
        <v>0</v>
      </c>
      <c r="AI10">
        <v>1</v>
      </c>
      <c r="AJ10">
        <v>1</v>
      </c>
      <c r="AK10">
        <v>1</v>
      </c>
      <c r="AL10">
        <v>1</v>
      </c>
      <c r="AM10">
        <v>0</v>
      </c>
      <c r="AN10">
        <v>0</v>
      </c>
      <c r="AO10">
        <v>0</v>
      </c>
      <c r="AP10">
        <v>1</v>
      </c>
      <c r="AQ10">
        <v>0</v>
      </c>
      <c r="AR10">
        <v>0</v>
      </c>
      <c r="AS10" t="s">
        <v>6</v>
      </c>
      <c r="AT10">
        <v>225</v>
      </c>
      <c r="AU10" t="s">
        <v>6</v>
      </c>
      <c r="AV10">
        <v>0</v>
      </c>
      <c r="AW10">
        <v>2</v>
      </c>
      <c r="AX10">
        <v>70007163</v>
      </c>
      <c r="AY10">
        <v>1</v>
      </c>
      <c r="AZ10">
        <v>0</v>
      </c>
      <c r="BA10">
        <v>11</v>
      </c>
      <c r="BB10">
        <v>3</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V10">
        <v>0</v>
      </c>
      <c r="CW10">
        <v>0</v>
      </c>
      <c r="CX10">
        <f>ROUND(Y10*Source!I28,9)</f>
        <v>1030.5</v>
      </c>
      <c r="CY10">
        <f t="shared" si="5"/>
        <v>23.66</v>
      </c>
      <c r="CZ10">
        <f t="shared" si="6"/>
        <v>23.66</v>
      </c>
      <c r="DA10">
        <f t="shared" si="7"/>
        <v>1</v>
      </c>
      <c r="DB10">
        <f t="shared" si="1"/>
        <v>5323.5</v>
      </c>
      <c r="DC10">
        <f t="shared" si="2"/>
        <v>0</v>
      </c>
      <c r="DD10" t="s">
        <v>6</v>
      </c>
      <c r="DE10" t="s">
        <v>6</v>
      </c>
      <c r="DF10">
        <f t="shared" si="3"/>
        <v>24732</v>
      </c>
      <c r="DG10">
        <f t="shared" si="4"/>
        <v>0</v>
      </c>
      <c r="DH10">
        <f>Source!I28*SmtRes!Y10</f>
        <v>1030.5</v>
      </c>
      <c r="DI10">
        <f t="shared" si="8"/>
        <v>23.66</v>
      </c>
      <c r="DJ10">
        <f>EtalonRes!Y11</f>
        <v>23.66</v>
      </c>
      <c r="DK10">
        <f>Source!BC28</f>
        <v>1</v>
      </c>
      <c r="DL10" t="s">
        <v>6</v>
      </c>
      <c r="DM10">
        <v>0</v>
      </c>
      <c r="DN10" t="s">
        <v>6</v>
      </c>
      <c r="DO10">
        <v>0</v>
      </c>
      <c r="GP10">
        <v>1</v>
      </c>
      <c r="GQ10">
        <v>-1</v>
      </c>
      <c r="GR10">
        <v>-1</v>
      </c>
    </row>
    <row r="11" spans="1:200" x14ac:dyDescent="0.2">
      <c r="A11">
        <f>ROW(Source!A28)</f>
        <v>28</v>
      </c>
      <c r="B11">
        <v>69994508</v>
      </c>
      <c r="C11">
        <v>70007152</v>
      </c>
      <c r="D11">
        <v>27378971</v>
      </c>
      <c r="E11">
        <v>1</v>
      </c>
      <c r="F11">
        <v>1</v>
      </c>
      <c r="G11">
        <v>1</v>
      </c>
      <c r="H11">
        <v>3</v>
      </c>
      <c r="I11" t="s">
        <v>63</v>
      </c>
      <c r="J11" t="s">
        <v>66</v>
      </c>
      <c r="K11" t="s">
        <v>64</v>
      </c>
      <c r="L11">
        <v>1354</v>
      </c>
      <c r="N11">
        <v>1010</v>
      </c>
      <c r="O11" t="s">
        <v>65</v>
      </c>
      <c r="P11" t="s">
        <v>65</v>
      </c>
      <c r="Q11">
        <v>1</v>
      </c>
      <c r="W11">
        <v>0</v>
      </c>
      <c r="X11">
        <v>1676315480</v>
      </c>
      <c r="Y11">
        <f t="shared" si="0"/>
        <v>790</v>
      </c>
      <c r="AA11">
        <v>0.04</v>
      </c>
      <c r="AB11">
        <v>0</v>
      </c>
      <c r="AC11">
        <v>0</v>
      </c>
      <c r="AD11">
        <v>0</v>
      </c>
      <c r="AE11">
        <v>0.04</v>
      </c>
      <c r="AF11">
        <v>0</v>
      </c>
      <c r="AG11">
        <v>0</v>
      </c>
      <c r="AH11">
        <v>0</v>
      </c>
      <c r="AI11">
        <v>1</v>
      </c>
      <c r="AJ11">
        <v>1</v>
      </c>
      <c r="AK11">
        <v>1</v>
      </c>
      <c r="AL11">
        <v>1</v>
      </c>
      <c r="AM11">
        <v>0</v>
      </c>
      <c r="AN11">
        <v>0</v>
      </c>
      <c r="AO11">
        <v>0</v>
      </c>
      <c r="AP11">
        <v>1</v>
      </c>
      <c r="AQ11">
        <v>0</v>
      </c>
      <c r="AR11">
        <v>0</v>
      </c>
      <c r="AS11" t="s">
        <v>6</v>
      </c>
      <c r="AT11">
        <v>790</v>
      </c>
      <c r="AU11" t="s">
        <v>6</v>
      </c>
      <c r="AV11">
        <v>0</v>
      </c>
      <c r="AW11">
        <v>2</v>
      </c>
      <c r="AX11">
        <v>70007164</v>
      </c>
      <c r="AY11">
        <v>1</v>
      </c>
      <c r="AZ11">
        <v>0</v>
      </c>
      <c r="BA11">
        <v>12</v>
      </c>
      <c r="BB11">
        <v>3</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V11">
        <v>0</v>
      </c>
      <c r="CW11">
        <v>0</v>
      </c>
      <c r="CX11">
        <f>ROUND(Y11*Source!I28,9)</f>
        <v>3618.2</v>
      </c>
      <c r="CY11">
        <f t="shared" si="5"/>
        <v>0.04</v>
      </c>
      <c r="CZ11">
        <f t="shared" si="6"/>
        <v>0.04</v>
      </c>
      <c r="DA11">
        <f t="shared" si="7"/>
        <v>1</v>
      </c>
      <c r="DB11">
        <f t="shared" si="1"/>
        <v>31.6</v>
      </c>
      <c r="DC11">
        <f t="shared" si="2"/>
        <v>0</v>
      </c>
      <c r="DD11" t="s">
        <v>6</v>
      </c>
      <c r="DE11" t="s">
        <v>6</v>
      </c>
      <c r="DF11">
        <f t="shared" si="3"/>
        <v>0</v>
      </c>
      <c r="DG11">
        <f t="shared" si="4"/>
        <v>0</v>
      </c>
      <c r="DH11">
        <f>Source!I28*SmtRes!Y11</f>
        <v>3618.2000000000003</v>
      </c>
      <c r="DI11">
        <f t="shared" si="8"/>
        <v>0.04</v>
      </c>
      <c r="DJ11">
        <f>EtalonRes!Y12</f>
        <v>0.04</v>
      </c>
      <c r="DK11">
        <f>Source!BC28</f>
        <v>1</v>
      </c>
      <c r="DL11" t="s">
        <v>6</v>
      </c>
      <c r="DM11">
        <v>0</v>
      </c>
      <c r="DN11" t="s">
        <v>6</v>
      </c>
      <c r="DO11">
        <v>0</v>
      </c>
      <c r="GP11">
        <v>1</v>
      </c>
      <c r="GQ11">
        <v>-1</v>
      </c>
      <c r="GR11">
        <v>-1</v>
      </c>
    </row>
    <row r="12" spans="1:200" x14ac:dyDescent="0.2">
      <c r="A12">
        <f>ROW(Source!A28)</f>
        <v>28</v>
      </c>
      <c r="B12">
        <v>69994508</v>
      </c>
      <c r="C12">
        <v>70007152</v>
      </c>
      <c r="D12">
        <v>27378972</v>
      </c>
      <c r="E12">
        <v>1</v>
      </c>
      <c r="F12">
        <v>1</v>
      </c>
      <c r="G12">
        <v>1</v>
      </c>
      <c r="H12">
        <v>3</v>
      </c>
      <c r="I12" t="s">
        <v>69</v>
      </c>
      <c r="J12" t="s">
        <v>71</v>
      </c>
      <c r="K12" t="s">
        <v>70</v>
      </c>
      <c r="L12">
        <v>1354</v>
      </c>
      <c r="N12">
        <v>1010</v>
      </c>
      <c r="O12" t="s">
        <v>65</v>
      </c>
      <c r="P12" t="s">
        <v>65</v>
      </c>
      <c r="Q12">
        <v>1</v>
      </c>
      <c r="W12">
        <v>0</v>
      </c>
      <c r="X12">
        <v>-87919624</v>
      </c>
      <c r="Y12">
        <f t="shared" si="0"/>
        <v>1844</v>
      </c>
      <c r="AA12">
        <v>0.05</v>
      </c>
      <c r="AB12">
        <v>0</v>
      </c>
      <c r="AC12">
        <v>0</v>
      </c>
      <c r="AD12">
        <v>0</v>
      </c>
      <c r="AE12">
        <v>0.05</v>
      </c>
      <c r="AF12">
        <v>0</v>
      </c>
      <c r="AG12">
        <v>0</v>
      </c>
      <c r="AH12">
        <v>0</v>
      </c>
      <c r="AI12">
        <v>1</v>
      </c>
      <c r="AJ12">
        <v>1</v>
      </c>
      <c r="AK12">
        <v>1</v>
      </c>
      <c r="AL12">
        <v>1</v>
      </c>
      <c r="AM12">
        <v>0</v>
      </c>
      <c r="AN12">
        <v>0</v>
      </c>
      <c r="AO12">
        <v>0</v>
      </c>
      <c r="AP12">
        <v>1</v>
      </c>
      <c r="AQ12">
        <v>0</v>
      </c>
      <c r="AR12">
        <v>0</v>
      </c>
      <c r="AS12" t="s">
        <v>6</v>
      </c>
      <c r="AT12">
        <v>1844</v>
      </c>
      <c r="AU12" t="s">
        <v>6</v>
      </c>
      <c r="AV12">
        <v>0</v>
      </c>
      <c r="AW12">
        <v>2</v>
      </c>
      <c r="AX12">
        <v>70007165</v>
      </c>
      <c r="AY12">
        <v>1</v>
      </c>
      <c r="AZ12">
        <v>0</v>
      </c>
      <c r="BA12">
        <v>13</v>
      </c>
      <c r="BB12">
        <v>3</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V12">
        <v>0</v>
      </c>
      <c r="CW12">
        <v>0</v>
      </c>
      <c r="CX12">
        <f>ROUND(Y12*Source!I28,9)</f>
        <v>8445.52</v>
      </c>
      <c r="CY12">
        <f t="shared" si="5"/>
        <v>0.05</v>
      </c>
      <c r="CZ12">
        <f t="shared" si="6"/>
        <v>0.05</v>
      </c>
      <c r="DA12">
        <f t="shared" si="7"/>
        <v>1</v>
      </c>
      <c r="DB12">
        <f t="shared" si="1"/>
        <v>92.2</v>
      </c>
      <c r="DC12">
        <f t="shared" si="2"/>
        <v>0</v>
      </c>
      <c r="DD12" t="s">
        <v>6</v>
      </c>
      <c r="DE12" t="s">
        <v>6</v>
      </c>
      <c r="DF12">
        <f t="shared" si="3"/>
        <v>0</v>
      </c>
      <c r="DG12">
        <f t="shared" si="4"/>
        <v>0</v>
      </c>
      <c r="DH12">
        <f>Source!I28*SmtRes!Y12</f>
        <v>8445.52</v>
      </c>
      <c r="DI12">
        <f t="shared" si="8"/>
        <v>0.05</v>
      </c>
      <c r="DJ12">
        <f>EtalonRes!Y13</f>
        <v>0.05</v>
      </c>
      <c r="DK12">
        <f>Source!BC28</f>
        <v>1</v>
      </c>
      <c r="DL12" t="s">
        <v>6</v>
      </c>
      <c r="DM12">
        <v>0</v>
      </c>
      <c r="DN12" t="s">
        <v>6</v>
      </c>
      <c r="DO12">
        <v>0</v>
      </c>
      <c r="GP12">
        <v>1</v>
      </c>
      <c r="GQ12">
        <v>-1</v>
      </c>
      <c r="GR12">
        <v>-1</v>
      </c>
    </row>
    <row r="13" spans="1:200" x14ac:dyDescent="0.2">
      <c r="A13">
        <f>ROW(Source!A28)</f>
        <v>28</v>
      </c>
      <c r="B13">
        <v>69994508</v>
      </c>
      <c r="C13">
        <v>70007152</v>
      </c>
      <c r="D13">
        <v>27378714</v>
      </c>
      <c r="E13">
        <v>1</v>
      </c>
      <c r="F13">
        <v>1</v>
      </c>
      <c r="G13">
        <v>1</v>
      </c>
      <c r="H13">
        <v>3</v>
      </c>
      <c r="I13" t="s">
        <v>73</v>
      </c>
      <c r="J13" t="s">
        <v>75</v>
      </c>
      <c r="K13" t="s">
        <v>74</v>
      </c>
      <c r="L13">
        <v>1354</v>
      </c>
      <c r="N13">
        <v>1010</v>
      </c>
      <c r="O13" t="s">
        <v>65</v>
      </c>
      <c r="P13" t="s">
        <v>65</v>
      </c>
      <c r="Q13">
        <v>1</v>
      </c>
      <c r="W13">
        <v>0</v>
      </c>
      <c r="X13">
        <v>-536818528</v>
      </c>
      <c r="Y13">
        <f t="shared" si="0"/>
        <v>149</v>
      </c>
      <c r="AA13">
        <v>0.08</v>
      </c>
      <c r="AB13">
        <v>0</v>
      </c>
      <c r="AC13">
        <v>0</v>
      </c>
      <c r="AD13">
        <v>0</v>
      </c>
      <c r="AE13">
        <v>0.08</v>
      </c>
      <c r="AF13">
        <v>0</v>
      </c>
      <c r="AG13">
        <v>0</v>
      </c>
      <c r="AH13">
        <v>0</v>
      </c>
      <c r="AI13">
        <v>1</v>
      </c>
      <c r="AJ13">
        <v>1</v>
      </c>
      <c r="AK13">
        <v>1</v>
      </c>
      <c r="AL13">
        <v>1</v>
      </c>
      <c r="AM13">
        <v>0</v>
      </c>
      <c r="AN13">
        <v>0</v>
      </c>
      <c r="AO13">
        <v>0</v>
      </c>
      <c r="AP13">
        <v>1</v>
      </c>
      <c r="AQ13">
        <v>0</v>
      </c>
      <c r="AR13">
        <v>0</v>
      </c>
      <c r="AS13" t="s">
        <v>6</v>
      </c>
      <c r="AT13">
        <v>149</v>
      </c>
      <c r="AU13" t="s">
        <v>6</v>
      </c>
      <c r="AV13">
        <v>0</v>
      </c>
      <c r="AW13">
        <v>2</v>
      </c>
      <c r="AX13">
        <v>70007166</v>
      </c>
      <c r="AY13">
        <v>1</v>
      </c>
      <c r="AZ13">
        <v>0</v>
      </c>
      <c r="BA13">
        <v>14</v>
      </c>
      <c r="BB13">
        <v>3</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V13">
        <v>0</v>
      </c>
      <c r="CW13">
        <v>0</v>
      </c>
      <c r="CX13">
        <f>ROUND(Y13*Source!I28,9)</f>
        <v>682.42</v>
      </c>
      <c r="CY13">
        <f t="shared" si="5"/>
        <v>0.08</v>
      </c>
      <c r="CZ13">
        <f t="shared" si="6"/>
        <v>0.08</v>
      </c>
      <c r="DA13">
        <f t="shared" si="7"/>
        <v>1</v>
      </c>
      <c r="DB13">
        <f t="shared" si="1"/>
        <v>11.92</v>
      </c>
      <c r="DC13">
        <f t="shared" si="2"/>
        <v>0</v>
      </c>
      <c r="DD13" t="s">
        <v>6</v>
      </c>
      <c r="DE13" t="s">
        <v>6</v>
      </c>
      <c r="DF13">
        <f t="shared" si="3"/>
        <v>0</v>
      </c>
      <c r="DG13">
        <f t="shared" si="4"/>
        <v>0</v>
      </c>
      <c r="DH13">
        <f>Source!I28*SmtRes!Y13</f>
        <v>682.42</v>
      </c>
      <c r="DI13">
        <f t="shared" si="8"/>
        <v>0.08</v>
      </c>
      <c r="DJ13">
        <f>EtalonRes!Y14</f>
        <v>0.08</v>
      </c>
      <c r="DK13">
        <f>Source!BC28</f>
        <v>1</v>
      </c>
      <c r="DL13" t="s">
        <v>6</v>
      </c>
      <c r="DM13">
        <v>0</v>
      </c>
      <c r="DN13" t="s">
        <v>6</v>
      </c>
      <c r="DO13">
        <v>0</v>
      </c>
      <c r="GP13">
        <v>1</v>
      </c>
      <c r="GQ13">
        <v>-1</v>
      </c>
      <c r="GR13">
        <v>-1</v>
      </c>
    </row>
    <row r="14" spans="1:200" x14ac:dyDescent="0.2">
      <c r="A14">
        <f>ROW(Source!A28)</f>
        <v>28</v>
      </c>
      <c r="B14">
        <v>69994508</v>
      </c>
      <c r="C14">
        <v>70007152</v>
      </c>
      <c r="D14">
        <v>27392071</v>
      </c>
      <c r="E14">
        <v>1</v>
      </c>
      <c r="F14">
        <v>1</v>
      </c>
      <c r="G14">
        <v>1</v>
      </c>
      <c r="H14">
        <v>3</v>
      </c>
      <c r="I14" t="s">
        <v>78</v>
      </c>
      <c r="J14" t="s">
        <v>80</v>
      </c>
      <c r="K14" t="s">
        <v>79</v>
      </c>
      <c r="L14">
        <v>1301</v>
      </c>
      <c r="N14">
        <v>1003</v>
      </c>
      <c r="O14" t="s">
        <v>45</v>
      </c>
      <c r="P14" t="s">
        <v>45</v>
      </c>
      <c r="Q14">
        <v>1</v>
      </c>
      <c r="W14">
        <v>0</v>
      </c>
      <c r="X14">
        <v>-859351258</v>
      </c>
      <c r="Y14">
        <f t="shared" si="0"/>
        <v>86</v>
      </c>
      <c r="AA14">
        <v>6.95</v>
      </c>
      <c r="AB14">
        <v>0</v>
      </c>
      <c r="AC14">
        <v>0</v>
      </c>
      <c r="AD14">
        <v>0</v>
      </c>
      <c r="AE14">
        <v>6.95</v>
      </c>
      <c r="AF14">
        <v>0</v>
      </c>
      <c r="AG14">
        <v>0</v>
      </c>
      <c r="AH14">
        <v>0</v>
      </c>
      <c r="AI14">
        <v>1</v>
      </c>
      <c r="AJ14">
        <v>1</v>
      </c>
      <c r="AK14">
        <v>1</v>
      </c>
      <c r="AL14">
        <v>1</v>
      </c>
      <c r="AM14">
        <v>0</v>
      </c>
      <c r="AN14">
        <v>0</v>
      </c>
      <c r="AO14">
        <v>0</v>
      </c>
      <c r="AP14">
        <v>1</v>
      </c>
      <c r="AQ14">
        <v>0</v>
      </c>
      <c r="AR14">
        <v>0</v>
      </c>
      <c r="AS14" t="s">
        <v>6</v>
      </c>
      <c r="AT14">
        <v>86</v>
      </c>
      <c r="AU14" t="s">
        <v>6</v>
      </c>
      <c r="AV14">
        <v>0</v>
      </c>
      <c r="AW14">
        <v>2</v>
      </c>
      <c r="AX14">
        <v>70007167</v>
      </c>
      <c r="AY14">
        <v>1</v>
      </c>
      <c r="AZ14">
        <v>0</v>
      </c>
      <c r="BA14">
        <v>15</v>
      </c>
      <c r="BB14">
        <v>3</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V14">
        <v>0</v>
      </c>
      <c r="CW14">
        <v>0</v>
      </c>
      <c r="CX14">
        <f>ROUND(Y14*Source!I28,9)</f>
        <v>393.88</v>
      </c>
      <c r="CY14">
        <f t="shared" si="5"/>
        <v>6.95</v>
      </c>
      <c r="CZ14">
        <f t="shared" si="6"/>
        <v>6.95</v>
      </c>
      <c r="DA14">
        <f t="shared" si="7"/>
        <v>1</v>
      </c>
      <c r="DB14">
        <f t="shared" si="1"/>
        <v>597.70000000000005</v>
      </c>
      <c r="DC14">
        <f t="shared" si="2"/>
        <v>0</v>
      </c>
      <c r="DD14" t="s">
        <v>6</v>
      </c>
      <c r="DE14" t="s">
        <v>6</v>
      </c>
      <c r="DF14">
        <f t="shared" si="3"/>
        <v>2757</v>
      </c>
      <c r="DG14">
        <f t="shared" si="4"/>
        <v>0</v>
      </c>
      <c r="DH14">
        <f>Source!I28*SmtRes!Y14</f>
        <v>393.88</v>
      </c>
      <c r="DI14">
        <f t="shared" si="8"/>
        <v>6.95</v>
      </c>
      <c r="DJ14">
        <f>EtalonRes!Y15</f>
        <v>6.95</v>
      </c>
      <c r="DK14">
        <f>Source!BC28</f>
        <v>1</v>
      </c>
      <c r="DL14" t="s">
        <v>6</v>
      </c>
      <c r="DM14">
        <v>0</v>
      </c>
      <c r="DN14" t="s">
        <v>6</v>
      </c>
      <c r="DO14">
        <v>0</v>
      </c>
      <c r="GP14">
        <v>1</v>
      </c>
      <c r="GQ14">
        <v>-1</v>
      </c>
      <c r="GR14">
        <v>-1</v>
      </c>
    </row>
    <row r="15" spans="1:200" x14ac:dyDescent="0.2">
      <c r="A15">
        <f>ROW(Source!A28)</f>
        <v>28</v>
      </c>
      <c r="B15">
        <v>69994508</v>
      </c>
      <c r="C15">
        <v>70007152</v>
      </c>
      <c r="D15">
        <v>27392120</v>
      </c>
      <c r="E15">
        <v>1</v>
      </c>
      <c r="F15">
        <v>1</v>
      </c>
      <c r="G15">
        <v>1</v>
      </c>
      <c r="H15">
        <v>3</v>
      </c>
      <c r="I15" t="s">
        <v>83</v>
      </c>
      <c r="J15" t="s">
        <v>85</v>
      </c>
      <c r="K15" t="s">
        <v>84</v>
      </c>
      <c r="L15">
        <v>1301</v>
      </c>
      <c r="N15">
        <v>1003</v>
      </c>
      <c r="O15" t="s">
        <v>45</v>
      </c>
      <c r="P15" t="s">
        <v>45</v>
      </c>
      <c r="Q15">
        <v>1</v>
      </c>
      <c r="W15">
        <v>0</v>
      </c>
      <c r="X15">
        <v>-2139103247</v>
      </c>
      <c r="Y15">
        <f t="shared" si="0"/>
        <v>234</v>
      </c>
      <c r="AA15">
        <v>8.11</v>
      </c>
      <c r="AB15">
        <v>0</v>
      </c>
      <c r="AC15">
        <v>0</v>
      </c>
      <c r="AD15">
        <v>0</v>
      </c>
      <c r="AE15">
        <v>8.11</v>
      </c>
      <c r="AF15">
        <v>0</v>
      </c>
      <c r="AG15">
        <v>0</v>
      </c>
      <c r="AH15">
        <v>0</v>
      </c>
      <c r="AI15">
        <v>1</v>
      </c>
      <c r="AJ15">
        <v>1</v>
      </c>
      <c r="AK15">
        <v>1</v>
      </c>
      <c r="AL15">
        <v>1</v>
      </c>
      <c r="AM15">
        <v>0</v>
      </c>
      <c r="AN15">
        <v>0</v>
      </c>
      <c r="AO15">
        <v>0</v>
      </c>
      <c r="AP15">
        <v>1</v>
      </c>
      <c r="AQ15">
        <v>0</v>
      </c>
      <c r="AR15">
        <v>0</v>
      </c>
      <c r="AS15" t="s">
        <v>6</v>
      </c>
      <c r="AT15">
        <v>234</v>
      </c>
      <c r="AU15" t="s">
        <v>6</v>
      </c>
      <c r="AV15">
        <v>0</v>
      </c>
      <c r="AW15">
        <v>2</v>
      </c>
      <c r="AX15">
        <v>70007168</v>
      </c>
      <c r="AY15">
        <v>1</v>
      </c>
      <c r="AZ15">
        <v>0</v>
      </c>
      <c r="BA15">
        <v>16</v>
      </c>
      <c r="BB15">
        <v>3</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V15">
        <v>0</v>
      </c>
      <c r="CW15">
        <v>0</v>
      </c>
      <c r="CX15">
        <f>ROUND(Y15*Source!I28,9)</f>
        <v>1071.72</v>
      </c>
      <c r="CY15">
        <f t="shared" si="5"/>
        <v>8.11</v>
      </c>
      <c r="CZ15">
        <f t="shared" si="6"/>
        <v>8.11</v>
      </c>
      <c r="DA15">
        <f t="shared" si="7"/>
        <v>1</v>
      </c>
      <c r="DB15">
        <f t="shared" si="1"/>
        <v>1897.74</v>
      </c>
      <c r="DC15">
        <f t="shared" si="2"/>
        <v>0</v>
      </c>
      <c r="DD15" t="s">
        <v>6</v>
      </c>
      <c r="DE15" t="s">
        <v>6</v>
      </c>
      <c r="DF15">
        <f t="shared" si="3"/>
        <v>8574</v>
      </c>
      <c r="DG15">
        <f t="shared" si="4"/>
        <v>0</v>
      </c>
      <c r="DH15">
        <f>Source!I28*SmtRes!Y15</f>
        <v>1071.72</v>
      </c>
      <c r="DI15">
        <f t="shared" si="8"/>
        <v>8.11</v>
      </c>
      <c r="DJ15">
        <f>EtalonRes!Y16</f>
        <v>8.11</v>
      </c>
      <c r="DK15">
        <f>Source!BC28</f>
        <v>1</v>
      </c>
      <c r="DL15" t="s">
        <v>6</v>
      </c>
      <c r="DM15">
        <v>0</v>
      </c>
      <c r="DN15" t="s">
        <v>6</v>
      </c>
      <c r="DO15">
        <v>0</v>
      </c>
      <c r="GP15">
        <v>1</v>
      </c>
      <c r="GQ15">
        <v>-1</v>
      </c>
      <c r="GR15">
        <v>-1</v>
      </c>
    </row>
    <row r="16" spans="1:200" x14ac:dyDescent="0.2">
      <c r="A16">
        <f>ROW(Source!A29)</f>
        <v>29</v>
      </c>
      <c r="B16">
        <v>69994509</v>
      </c>
      <c r="C16">
        <v>70007152</v>
      </c>
      <c r="D16">
        <v>27493137</v>
      </c>
      <c r="E16">
        <v>1</v>
      </c>
      <c r="F16">
        <v>1</v>
      </c>
      <c r="G16">
        <v>1</v>
      </c>
      <c r="H16">
        <v>1</v>
      </c>
      <c r="I16" t="s">
        <v>311</v>
      </c>
      <c r="J16" t="s">
        <v>6</v>
      </c>
      <c r="K16" t="s">
        <v>312</v>
      </c>
      <c r="L16">
        <v>1369</v>
      </c>
      <c r="N16">
        <v>1013</v>
      </c>
      <c r="O16" t="s">
        <v>313</v>
      </c>
      <c r="P16" t="s">
        <v>313</v>
      </c>
      <c r="Q16">
        <v>1</v>
      </c>
      <c r="W16">
        <v>0</v>
      </c>
      <c r="X16">
        <v>-1973258772</v>
      </c>
      <c r="Y16">
        <f t="shared" si="0"/>
        <v>92</v>
      </c>
      <c r="AA16">
        <v>0</v>
      </c>
      <c r="AB16">
        <v>0</v>
      </c>
      <c r="AC16">
        <v>0</v>
      </c>
      <c r="AD16">
        <v>264.89</v>
      </c>
      <c r="AE16">
        <v>0</v>
      </c>
      <c r="AF16">
        <v>0</v>
      </c>
      <c r="AG16">
        <v>0</v>
      </c>
      <c r="AH16">
        <v>9.15</v>
      </c>
      <c r="AI16">
        <v>1</v>
      </c>
      <c r="AJ16">
        <v>1</v>
      </c>
      <c r="AK16">
        <v>1</v>
      </c>
      <c r="AL16">
        <v>28.95</v>
      </c>
      <c r="AM16">
        <v>5</v>
      </c>
      <c r="AN16">
        <v>0</v>
      </c>
      <c r="AO16">
        <v>1</v>
      </c>
      <c r="AP16">
        <v>1</v>
      </c>
      <c r="AQ16">
        <v>0</v>
      </c>
      <c r="AR16">
        <v>0</v>
      </c>
      <c r="AS16" t="s">
        <v>6</v>
      </c>
      <c r="AT16">
        <v>92</v>
      </c>
      <c r="AU16" t="s">
        <v>6</v>
      </c>
      <c r="AV16">
        <v>1</v>
      </c>
      <c r="AW16">
        <v>2</v>
      </c>
      <c r="AX16">
        <v>70007153</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U16">
        <f>ROUND(AT16*Source!I29*AH16*AL16,0)</f>
        <v>111615</v>
      </c>
      <c r="CV16">
        <f>ROUND(Y16*Source!I29,9)</f>
        <v>421.36</v>
      </c>
      <c r="CW16">
        <v>0</v>
      </c>
      <c r="CX16">
        <f>ROUND(Y16*Source!I29,9)</f>
        <v>421.36</v>
      </c>
      <c r="CY16">
        <f>AD16</f>
        <v>264.89</v>
      </c>
      <c r="CZ16">
        <f>AH16</f>
        <v>9.15</v>
      </c>
      <c r="DA16">
        <f>AL16</f>
        <v>28.95</v>
      </c>
      <c r="DB16">
        <f t="shared" si="1"/>
        <v>841.8</v>
      </c>
      <c r="DC16">
        <f t="shared" si="2"/>
        <v>0</v>
      </c>
      <c r="DD16" t="s">
        <v>6</v>
      </c>
      <c r="DE16" t="s">
        <v>6</v>
      </c>
      <c r="DF16">
        <f t="shared" si="3"/>
        <v>0</v>
      </c>
      <c r="DG16">
        <f t="shared" si="4"/>
        <v>0</v>
      </c>
      <c r="DH16">
        <f>Source!I29*SmtRes!Y16</f>
        <v>421.36</v>
      </c>
      <c r="DI16">
        <f>AD16</f>
        <v>264.89</v>
      </c>
      <c r="DJ16">
        <f>EtalonRes!AB18</f>
        <v>9.15</v>
      </c>
      <c r="DK16">
        <f>Source!BA29</f>
        <v>28.95</v>
      </c>
      <c r="DL16" t="s">
        <v>6</v>
      </c>
      <c r="DM16">
        <v>0</v>
      </c>
      <c r="DN16" t="s">
        <v>6</v>
      </c>
      <c r="DO16">
        <v>0</v>
      </c>
      <c r="GQ16">
        <v>-1</v>
      </c>
      <c r="GR16">
        <v>-1</v>
      </c>
    </row>
    <row r="17" spans="1:200" x14ac:dyDescent="0.2">
      <c r="A17">
        <f>ROW(Source!A29)</f>
        <v>29</v>
      </c>
      <c r="B17">
        <v>69994509</v>
      </c>
      <c r="C17">
        <v>70007152</v>
      </c>
      <c r="D17">
        <v>27440303</v>
      </c>
      <c r="E17">
        <v>1</v>
      </c>
      <c r="F17">
        <v>1</v>
      </c>
      <c r="G17">
        <v>1</v>
      </c>
      <c r="H17">
        <v>2</v>
      </c>
      <c r="I17" t="s">
        <v>314</v>
      </c>
      <c r="J17" t="s">
        <v>315</v>
      </c>
      <c r="K17" t="s">
        <v>316</v>
      </c>
      <c r="L17">
        <v>1368</v>
      </c>
      <c r="N17">
        <v>1011</v>
      </c>
      <c r="O17" t="s">
        <v>317</v>
      </c>
      <c r="P17" t="s">
        <v>317</v>
      </c>
      <c r="Q17">
        <v>1</v>
      </c>
      <c r="W17">
        <v>0</v>
      </c>
      <c r="X17">
        <v>-339261745</v>
      </c>
      <c r="Y17">
        <f t="shared" si="0"/>
        <v>2.2000000000000002</v>
      </c>
      <c r="AA17">
        <v>0</v>
      </c>
      <c r="AB17">
        <v>27.44</v>
      </c>
      <c r="AC17">
        <v>0</v>
      </c>
      <c r="AD17">
        <v>0</v>
      </c>
      <c r="AE17">
        <v>0</v>
      </c>
      <c r="AF17">
        <v>2.95</v>
      </c>
      <c r="AG17">
        <v>0</v>
      </c>
      <c r="AH17">
        <v>0</v>
      </c>
      <c r="AI17">
        <v>1</v>
      </c>
      <c r="AJ17">
        <v>9.3000000000000007</v>
      </c>
      <c r="AK17">
        <v>19.8</v>
      </c>
      <c r="AL17">
        <v>1</v>
      </c>
      <c r="AM17">
        <v>5</v>
      </c>
      <c r="AN17">
        <v>0</v>
      </c>
      <c r="AO17">
        <v>1</v>
      </c>
      <c r="AP17">
        <v>1</v>
      </c>
      <c r="AQ17">
        <v>0</v>
      </c>
      <c r="AR17">
        <v>0</v>
      </c>
      <c r="AS17" t="s">
        <v>6</v>
      </c>
      <c r="AT17">
        <v>2.2000000000000002</v>
      </c>
      <c r="AU17" t="s">
        <v>6</v>
      </c>
      <c r="AV17">
        <v>0</v>
      </c>
      <c r="AW17">
        <v>2</v>
      </c>
      <c r="AX17">
        <v>70007154</v>
      </c>
      <c r="AY17">
        <v>1</v>
      </c>
      <c r="AZ17">
        <v>0</v>
      </c>
      <c r="BA17">
        <v>19</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CV17">
        <v>0</v>
      </c>
      <c r="CW17">
        <f>ROUND(Y17*Source!I29*DO17,9)</f>
        <v>0</v>
      </c>
      <c r="CX17">
        <f>ROUND(Y17*Source!I29,9)</f>
        <v>10.076000000000001</v>
      </c>
      <c r="CY17">
        <f>AB17</f>
        <v>27.44</v>
      </c>
      <c r="CZ17">
        <f>AF17</f>
        <v>2.95</v>
      </c>
      <c r="DA17">
        <f>AJ17</f>
        <v>9.3000000000000007</v>
      </c>
      <c r="DB17">
        <f t="shared" si="1"/>
        <v>6.49</v>
      </c>
      <c r="DC17">
        <f t="shared" si="2"/>
        <v>0</v>
      </c>
      <c r="DD17" t="s">
        <v>6</v>
      </c>
      <c r="DE17" t="s">
        <v>6</v>
      </c>
      <c r="DF17">
        <f t="shared" si="3"/>
        <v>0</v>
      </c>
      <c r="DG17">
        <f>ROUND(ROUND(AF17*AJ17,0)*CX17,0)</f>
        <v>272</v>
      </c>
      <c r="DH17">
        <f>Source!I29*SmtRes!Y17</f>
        <v>10.076000000000001</v>
      </c>
      <c r="DI17">
        <f>AB17</f>
        <v>27.44</v>
      </c>
      <c r="DJ17">
        <f>EtalonRes!Z19</f>
        <v>2.95</v>
      </c>
      <c r="DK17">
        <f>Source!BB29</f>
        <v>9.3000000000000007</v>
      </c>
      <c r="DL17" t="s">
        <v>6</v>
      </c>
      <c r="DM17">
        <v>0</v>
      </c>
      <c r="DN17" t="s">
        <v>6</v>
      </c>
      <c r="DO17">
        <v>0</v>
      </c>
      <c r="GQ17">
        <v>-1</v>
      </c>
      <c r="GR17">
        <v>-1</v>
      </c>
    </row>
    <row r="18" spans="1:200" x14ac:dyDescent="0.2">
      <c r="A18">
        <f>ROW(Source!A29)</f>
        <v>29</v>
      </c>
      <c r="B18">
        <v>69994509</v>
      </c>
      <c r="C18">
        <v>70007152</v>
      </c>
      <c r="D18">
        <v>27441042</v>
      </c>
      <c r="E18">
        <v>1</v>
      </c>
      <c r="F18">
        <v>1</v>
      </c>
      <c r="G18">
        <v>1</v>
      </c>
      <c r="H18">
        <v>2</v>
      </c>
      <c r="I18" t="s">
        <v>318</v>
      </c>
      <c r="J18" t="s">
        <v>319</v>
      </c>
      <c r="K18" t="s">
        <v>320</v>
      </c>
      <c r="L18">
        <v>1368</v>
      </c>
      <c r="N18">
        <v>1011</v>
      </c>
      <c r="O18" t="s">
        <v>317</v>
      </c>
      <c r="P18" t="s">
        <v>317</v>
      </c>
      <c r="Q18">
        <v>1</v>
      </c>
      <c r="W18">
        <v>0</v>
      </c>
      <c r="X18">
        <v>922456166</v>
      </c>
      <c r="Y18">
        <f t="shared" si="0"/>
        <v>0.17</v>
      </c>
      <c r="AA18">
        <v>0</v>
      </c>
      <c r="AB18">
        <v>312.39</v>
      </c>
      <c r="AC18">
        <v>0</v>
      </c>
      <c r="AD18">
        <v>0</v>
      </c>
      <c r="AE18">
        <v>0</v>
      </c>
      <c r="AF18">
        <v>33.590000000000003</v>
      </c>
      <c r="AG18">
        <v>0</v>
      </c>
      <c r="AH18">
        <v>0</v>
      </c>
      <c r="AI18">
        <v>1</v>
      </c>
      <c r="AJ18">
        <v>9.3000000000000007</v>
      </c>
      <c r="AK18">
        <v>19.8</v>
      </c>
      <c r="AL18">
        <v>1</v>
      </c>
      <c r="AM18">
        <v>5</v>
      </c>
      <c r="AN18">
        <v>0</v>
      </c>
      <c r="AO18">
        <v>1</v>
      </c>
      <c r="AP18">
        <v>1</v>
      </c>
      <c r="AQ18">
        <v>0</v>
      </c>
      <c r="AR18">
        <v>0</v>
      </c>
      <c r="AS18" t="s">
        <v>6</v>
      </c>
      <c r="AT18">
        <v>0.17</v>
      </c>
      <c r="AU18" t="s">
        <v>6</v>
      </c>
      <c r="AV18">
        <v>0</v>
      </c>
      <c r="AW18">
        <v>2</v>
      </c>
      <c r="AX18">
        <v>70007155</v>
      </c>
      <c r="AY18">
        <v>1</v>
      </c>
      <c r="AZ18">
        <v>0</v>
      </c>
      <c r="BA18">
        <v>20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CV18">
        <v>0</v>
      </c>
      <c r="CW18">
        <f>ROUND(Y18*Source!I29*DO18,9)</f>
        <v>0</v>
      </c>
      <c r="CX18">
        <f>ROUND(Y18*Source!I29,9)</f>
        <v>0.77859999999999996</v>
      </c>
      <c r="CY18">
        <f>AB18</f>
        <v>312.39</v>
      </c>
      <c r="CZ18">
        <f>AF18</f>
        <v>33.590000000000003</v>
      </c>
      <c r="DA18">
        <f>AJ18</f>
        <v>9.3000000000000007</v>
      </c>
      <c r="DB18">
        <f t="shared" si="1"/>
        <v>5.71</v>
      </c>
      <c r="DC18">
        <f t="shared" si="2"/>
        <v>0</v>
      </c>
      <c r="DD18" t="s">
        <v>6</v>
      </c>
      <c r="DE18" t="s">
        <v>6</v>
      </c>
      <c r="DF18">
        <f t="shared" si="3"/>
        <v>0</v>
      </c>
      <c r="DG18">
        <f>ROUND(ROUND(AF18*AJ18,0)*CX18,0)</f>
        <v>243</v>
      </c>
      <c r="DH18">
        <f>Source!I29*SmtRes!Y18</f>
        <v>0.77860000000000007</v>
      </c>
      <c r="DI18">
        <f>AB18</f>
        <v>312.39</v>
      </c>
      <c r="DJ18">
        <f>EtalonRes!Z20</f>
        <v>33.590000000000003</v>
      </c>
      <c r="DK18">
        <f>Source!BB29</f>
        <v>9.3000000000000007</v>
      </c>
      <c r="DL18" t="s">
        <v>6</v>
      </c>
      <c r="DM18">
        <v>0</v>
      </c>
      <c r="DN18" t="s">
        <v>6</v>
      </c>
      <c r="DO18">
        <v>0</v>
      </c>
      <c r="GQ18">
        <v>-1</v>
      </c>
      <c r="GR18">
        <v>-1</v>
      </c>
    </row>
    <row r="19" spans="1:200" x14ac:dyDescent="0.2">
      <c r="A19">
        <f>ROW(Source!A29)</f>
        <v>29</v>
      </c>
      <c r="B19">
        <v>69994509</v>
      </c>
      <c r="C19">
        <v>70007152</v>
      </c>
      <c r="D19">
        <v>27441078</v>
      </c>
      <c r="E19">
        <v>1</v>
      </c>
      <c r="F19">
        <v>1</v>
      </c>
      <c r="G19">
        <v>1</v>
      </c>
      <c r="H19">
        <v>2</v>
      </c>
      <c r="I19" t="s">
        <v>321</v>
      </c>
      <c r="J19" t="s">
        <v>322</v>
      </c>
      <c r="K19" t="s">
        <v>323</v>
      </c>
      <c r="L19">
        <v>1368</v>
      </c>
      <c r="N19">
        <v>1011</v>
      </c>
      <c r="O19" t="s">
        <v>317</v>
      </c>
      <c r="P19" t="s">
        <v>317</v>
      </c>
      <c r="Q19">
        <v>1</v>
      </c>
      <c r="W19">
        <v>0</v>
      </c>
      <c r="X19">
        <v>-380487195</v>
      </c>
      <c r="Y19">
        <f t="shared" si="0"/>
        <v>0.87</v>
      </c>
      <c r="AA19">
        <v>0</v>
      </c>
      <c r="AB19">
        <v>19.25</v>
      </c>
      <c r="AC19">
        <v>0</v>
      </c>
      <c r="AD19">
        <v>0</v>
      </c>
      <c r="AE19">
        <v>0</v>
      </c>
      <c r="AF19">
        <v>2.0699999999999998</v>
      </c>
      <c r="AG19">
        <v>0</v>
      </c>
      <c r="AH19">
        <v>0</v>
      </c>
      <c r="AI19">
        <v>1</v>
      </c>
      <c r="AJ19">
        <v>9.3000000000000007</v>
      </c>
      <c r="AK19">
        <v>19.8</v>
      </c>
      <c r="AL19">
        <v>1</v>
      </c>
      <c r="AM19">
        <v>5</v>
      </c>
      <c r="AN19">
        <v>0</v>
      </c>
      <c r="AO19">
        <v>1</v>
      </c>
      <c r="AP19">
        <v>1</v>
      </c>
      <c r="AQ19">
        <v>0</v>
      </c>
      <c r="AR19">
        <v>0</v>
      </c>
      <c r="AS19" t="s">
        <v>6</v>
      </c>
      <c r="AT19">
        <v>0.87</v>
      </c>
      <c r="AU19" t="s">
        <v>6</v>
      </c>
      <c r="AV19">
        <v>0</v>
      </c>
      <c r="AW19">
        <v>2</v>
      </c>
      <c r="AX19">
        <v>70007156</v>
      </c>
      <c r="AY19">
        <v>1</v>
      </c>
      <c r="AZ19">
        <v>0</v>
      </c>
      <c r="BA19">
        <v>21</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CV19">
        <v>0</v>
      </c>
      <c r="CW19">
        <f>ROUND(Y19*Source!I29*DO19,9)</f>
        <v>0</v>
      </c>
      <c r="CX19">
        <f>ROUND(Y19*Source!I29,9)</f>
        <v>3.9845999999999999</v>
      </c>
      <c r="CY19">
        <f>AB19</f>
        <v>19.25</v>
      </c>
      <c r="CZ19">
        <f>AF19</f>
        <v>2.0699999999999998</v>
      </c>
      <c r="DA19">
        <f>AJ19</f>
        <v>9.3000000000000007</v>
      </c>
      <c r="DB19">
        <f t="shared" si="1"/>
        <v>1.8</v>
      </c>
      <c r="DC19">
        <f t="shared" si="2"/>
        <v>0</v>
      </c>
      <c r="DD19" t="s">
        <v>6</v>
      </c>
      <c r="DE19" t="s">
        <v>6</v>
      </c>
      <c r="DF19">
        <f t="shared" si="3"/>
        <v>0</v>
      </c>
      <c r="DG19">
        <f>ROUND(ROUND(AF19*AJ19,0)*CX19,0)</f>
        <v>76</v>
      </c>
      <c r="DH19">
        <f>Source!I29*SmtRes!Y19</f>
        <v>3.9845999999999999</v>
      </c>
      <c r="DI19">
        <f>AB19</f>
        <v>19.25</v>
      </c>
      <c r="DJ19">
        <f>EtalonRes!Z21</f>
        <v>2.0699999999999998</v>
      </c>
      <c r="DK19">
        <f>Source!BB29</f>
        <v>9.3000000000000007</v>
      </c>
      <c r="DL19" t="s">
        <v>6</v>
      </c>
      <c r="DM19">
        <v>0</v>
      </c>
      <c r="DN19" t="s">
        <v>6</v>
      </c>
      <c r="DO19">
        <v>0</v>
      </c>
      <c r="GQ19">
        <v>-1</v>
      </c>
      <c r="GR19">
        <v>-1</v>
      </c>
    </row>
    <row r="20" spans="1:200" x14ac:dyDescent="0.2">
      <c r="A20">
        <f>ROW(Source!A29)</f>
        <v>29</v>
      </c>
      <c r="B20">
        <v>69994509</v>
      </c>
      <c r="C20">
        <v>70007152</v>
      </c>
      <c r="D20">
        <v>27373300</v>
      </c>
      <c r="E20">
        <v>1</v>
      </c>
      <c r="F20">
        <v>1</v>
      </c>
      <c r="G20">
        <v>1</v>
      </c>
      <c r="H20">
        <v>3</v>
      </c>
      <c r="I20" t="s">
        <v>27</v>
      </c>
      <c r="J20" t="s">
        <v>30</v>
      </c>
      <c r="K20" t="s">
        <v>28</v>
      </c>
      <c r="L20">
        <v>1346</v>
      </c>
      <c r="N20">
        <v>1009</v>
      </c>
      <c r="O20" t="s">
        <v>29</v>
      </c>
      <c r="P20" t="s">
        <v>29</v>
      </c>
      <c r="Q20">
        <v>1</v>
      </c>
      <c r="W20">
        <v>0</v>
      </c>
      <c r="X20">
        <v>-1621886746</v>
      </c>
      <c r="Y20">
        <f t="shared" si="0"/>
        <v>12</v>
      </c>
      <c r="AA20">
        <v>84.17</v>
      </c>
      <c r="AB20">
        <v>0</v>
      </c>
      <c r="AC20">
        <v>0</v>
      </c>
      <c r="AD20">
        <v>0</v>
      </c>
      <c r="AE20">
        <v>11.64</v>
      </c>
      <c r="AF20">
        <v>0</v>
      </c>
      <c r="AG20">
        <v>0</v>
      </c>
      <c r="AH20">
        <v>0</v>
      </c>
      <c r="AI20">
        <v>7.56</v>
      </c>
      <c r="AJ20">
        <v>1</v>
      </c>
      <c r="AK20">
        <v>1</v>
      </c>
      <c r="AL20">
        <v>1</v>
      </c>
      <c r="AM20">
        <v>0</v>
      </c>
      <c r="AN20">
        <v>0</v>
      </c>
      <c r="AO20">
        <v>0</v>
      </c>
      <c r="AP20">
        <v>1</v>
      </c>
      <c r="AQ20">
        <v>0</v>
      </c>
      <c r="AR20">
        <v>0</v>
      </c>
      <c r="AS20" t="s">
        <v>6</v>
      </c>
      <c r="AT20">
        <v>12</v>
      </c>
      <c r="AU20" t="s">
        <v>6</v>
      </c>
      <c r="AV20">
        <v>0</v>
      </c>
      <c r="AW20">
        <v>2</v>
      </c>
      <c r="AX20">
        <v>70007157</v>
      </c>
      <c r="AY20">
        <v>1</v>
      </c>
      <c r="AZ20">
        <v>16384</v>
      </c>
      <c r="BA20">
        <v>22</v>
      </c>
      <c r="BB20">
        <v>3</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CV20">
        <v>0</v>
      </c>
      <c r="CW20">
        <v>0</v>
      </c>
      <c r="CX20">
        <f>ROUND(Y20*Source!I29,9)</f>
        <v>54.96</v>
      </c>
      <c r="CY20">
        <f t="shared" ref="CY20:CY30" si="9">AA20</f>
        <v>84.17</v>
      </c>
      <c r="CZ20">
        <f t="shared" ref="CZ20:CZ30" si="10">AE20</f>
        <v>11.64</v>
      </c>
      <c r="DA20">
        <f t="shared" ref="DA20:DA30" si="11">AI20</f>
        <v>7.56</v>
      </c>
      <c r="DB20">
        <f t="shared" si="1"/>
        <v>139.68</v>
      </c>
      <c r="DC20">
        <f t="shared" si="2"/>
        <v>0</v>
      </c>
      <c r="DD20" t="s">
        <v>6</v>
      </c>
      <c r="DE20" t="s">
        <v>6</v>
      </c>
      <c r="DF20">
        <f t="shared" ref="DF20:DF30" si="12">ROUND(ROUND(AE20*AI20,0)*CX20,0)</f>
        <v>4836</v>
      </c>
      <c r="DG20">
        <f t="shared" ref="DG20:DG40" si="13">ROUND(ROUND(AF20,0)*CX20,0)</f>
        <v>0</v>
      </c>
      <c r="DH20">
        <f>Source!I29*SmtRes!Y20</f>
        <v>54.96</v>
      </c>
      <c r="DI20">
        <f t="shared" ref="DI20:DI30" si="14">AA20</f>
        <v>84.17</v>
      </c>
      <c r="DJ20">
        <f>EtalonRes!Y22</f>
        <v>13.16</v>
      </c>
      <c r="DK20">
        <f>Source!BC29</f>
        <v>7.56</v>
      </c>
      <c r="DL20" t="s">
        <v>6</v>
      </c>
      <c r="DM20">
        <v>0</v>
      </c>
      <c r="DN20" t="s">
        <v>6</v>
      </c>
      <c r="DO20">
        <v>0</v>
      </c>
      <c r="GP20">
        <v>1</v>
      </c>
      <c r="GQ20">
        <v>-1</v>
      </c>
      <c r="GR20">
        <v>-1</v>
      </c>
    </row>
    <row r="21" spans="1:200" x14ac:dyDescent="0.2">
      <c r="A21">
        <f>ROW(Source!A29)</f>
        <v>29</v>
      </c>
      <c r="B21">
        <v>69994509</v>
      </c>
      <c r="C21">
        <v>70007152</v>
      </c>
      <c r="D21">
        <v>27373699</v>
      </c>
      <c r="E21">
        <v>1</v>
      </c>
      <c r="F21">
        <v>1</v>
      </c>
      <c r="G21">
        <v>1</v>
      </c>
      <c r="H21">
        <v>3</v>
      </c>
      <c r="I21" t="s">
        <v>38</v>
      </c>
      <c r="J21" t="s">
        <v>40</v>
      </c>
      <c r="K21" t="s">
        <v>39</v>
      </c>
      <c r="L21">
        <v>1346</v>
      </c>
      <c r="N21">
        <v>1009</v>
      </c>
      <c r="O21" t="s">
        <v>29</v>
      </c>
      <c r="P21" t="s">
        <v>29</v>
      </c>
      <c r="Q21">
        <v>1</v>
      </c>
      <c r="W21">
        <v>0</v>
      </c>
      <c r="X21">
        <v>1374192740</v>
      </c>
      <c r="Y21">
        <f t="shared" si="0"/>
        <v>84</v>
      </c>
      <c r="AA21">
        <v>18.5</v>
      </c>
      <c r="AB21">
        <v>0</v>
      </c>
      <c r="AC21">
        <v>0</v>
      </c>
      <c r="AD21">
        <v>0</v>
      </c>
      <c r="AE21">
        <v>2.56</v>
      </c>
      <c r="AF21">
        <v>0</v>
      </c>
      <c r="AG21">
        <v>0</v>
      </c>
      <c r="AH21">
        <v>0</v>
      </c>
      <c r="AI21">
        <v>7.56</v>
      </c>
      <c r="AJ21">
        <v>1</v>
      </c>
      <c r="AK21">
        <v>1</v>
      </c>
      <c r="AL21">
        <v>1</v>
      </c>
      <c r="AM21">
        <v>0</v>
      </c>
      <c r="AN21">
        <v>0</v>
      </c>
      <c r="AO21">
        <v>0</v>
      </c>
      <c r="AP21">
        <v>1</v>
      </c>
      <c r="AQ21">
        <v>0</v>
      </c>
      <c r="AR21">
        <v>0</v>
      </c>
      <c r="AS21" t="s">
        <v>6</v>
      </c>
      <c r="AT21">
        <v>84</v>
      </c>
      <c r="AU21" t="s">
        <v>6</v>
      </c>
      <c r="AV21">
        <v>0</v>
      </c>
      <c r="AW21">
        <v>2</v>
      </c>
      <c r="AX21">
        <v>70007159</v>
      </c>
      <c r="AY21">
        <v>1</v>
      </c>
      <c r="AZ21">
        <v>16384</v>
      </c>
      <c r="BA21">
        <v>24</v>
      </c>
      <c r="BB21">
        <v>3</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CV21">
        <v>0</v>
      </c>
      <c r="CW21">
        <v>0</v>
      </c>
      <c r="CX21">
        <f>ROUND(Y21*Source!I29,9)</f>
        <v>384.72</v>
      </c>
      <c r="CY21">
        <f t="shared" si="9"/>
        <v>18.5</v>
      </c>
      <c r="CZ21">
        <f t="shared" si="10"/>
        <v>2.56</v>
      </c>
      <c r="DA21">
        <f t="shared" si="11"/>
        <v>7.56</v>
      </c>
      <c r="DB21">
        <f t="shared" si="1"/>
        <v>215.04</v>
      </c>
      <c r="DC21">
        <f t="shared" si="2"/>
        <v>0</v>
      </c>
      <c r="DD21" t="s">
        <v>6</v>
      </c>
      <c r="DE21" t="s">
        <v>6</v>
      </c>
      <c r="DF21">
        <f t="shared" si="12"/>
        <v>7310</v>
      </c>
      <c r="DG21">
        <f t="shared" si="13"/>
        <v>0</v>
      </c>
      <c r="DH21">
        <f>Source!I29*SmtRes!Y21</f>
        <v>384.72</v>
      </c>
      <c r="DI21">
        <f t="shared" si="14"/>
        <v>18.5</v>
      </c>
      <c r="DJ21">
        <f>EtalonRes!Y24</f>
        <v>2.96</v>
      </c>
      <c r="DK21">
        <f>Source!BC29</f>
        <v>7.56</v>
      </c>
      <c r="DL21" t="s">
        <v>6</v>
      </c>
      <c r="DM21">
        <v>0</v>
      </c>
      <c r="DN21" t="s">
        <v>6</v>
      </c>
      <c r="DO21">
        <v>0</v>
      </c>
      <c r="GP21">
        <v>1</v>
      </c>
      <c r="GQ21">
        <v>-1</v>
      </c>
      <c r="GR21">
        <v>-1</v>
      </c>
    </row>
    <row r="22" spans="1:200" x14ac:dyDescent="0.2">
      <c r="A22">
        <f>ROW(Source!A29)</f>
        <v>29</v>
      </c>
      <c r="B22">
        <v>69994509</v>
      </c>
      <c r="C22">
        <v>70007152</v>
      </c>
      <c r="D22">
        <v>27374775</v>
      </c>
      <c r="E22">
        <v>1</v>
      </c>
      <c r="F22">
        <v>1</v>
      </c>
      <c r="G22">
        <v>1</v>
      </c>
      <c r="H22">
        <v>3</v>
      </c>
      <c r="I22" t="s">
        <v>43</v>
      </c>
      <c r="J22" t="s">
        <v>46</v>
      </c>
      <c r="K22" t="s">
        <v>44</v>
      </c>
      <c r="L22">
        <v>1301</v>
      </c>
      <c r="N22">
        <v>1003</v>
      </c>
      <c r="O22" t="s">
        <v>45</v>
      </c>
      <c r="P22" t="s">
        <v>45</v>
      </c>
      <c r="Q22">
        <v>1</v>
      </c>
      <c r="W22">
        <v>0</v>
      </c>
      <c r="X22">
        <v>-327958249</v>
      </c>
      <c r="Y22">
        <f t="shared" si="0"/>
        <v>155</v>
      </c>
      <c r="AA22">
        <v>2</v>
      </c>
      <c r="AB22">
        <v>0</v>
      </c>
      <c r="AC22">
        <v>0</v>
      </c>
      <c r="AD22">
        <v>0</v>
      </c>
      <c r="AE22">
        <v>0.28000000000000003</v>
      </c>
      <c r="AF22">
        <v>0</v>
      </c>
      <c r="AG22">
        <v>0</v>
      </c>
      <c r="AH22">
        <v>0</v>
      </c>
      <c r="AI22">
        <v>7.56</v>
      </c>
      <c r="AJ22">
        <v>1</v>
      </c>
      <c r="AK22">
        <v>1</v>
      </c>
      <c r="AL22">
        <v>1</v>
      </c>
      <c r="AM22">
        <v>0</v>
      </c>
      <c r="AN22">
        <v>0</v>
      </c>
      <c r="AO22">
        <v>0</v>
      </c>
      <c r="AP22">
        <v>1</v>
      </c>
      <c r="AQ22">
        <v>0</v>
      </c>
      <c r="AR22">
        <v>0</v>
      </c>
      <c r="AS22" t="s">
        <v>6</v>
      </c>
      <c r="AT22">
        <v>155</v>
      </c>
      <c r="AU22" t="s">
        <v>6</v>
      </c>
      <c r="AV22">
        <v>0</v>
      </c>
      <c r="AW22">
        <v>2</v>
      </c>
      <c r="AX22">
        <v>70007160</v>
      </c>
      <c r="AY22">
        <v>1</v>
      </c>
      <c r="AZ22">
        <v>16384</v>
      </c>
      <c r="BA22">
        <v>25</v>
      </c>
      <c r="BB22">
        <v>3</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CV22">
        <v>0</v>
      </c>
      <c r="CW22">
        <v>0</v>
      </c>
      <c r="CX22">
        <f>ROUND(Y22*Source!I29,9)</f>
        <v>709.9</v>
      </c>
      <c r="CY22">
        <f t="shared" si="9"/>
        <v>2</v>
      </c>
      <c r="CZ22">
        <f t="shared" si="10"/>
        <v>0.28000000000000003</v>
      </c>
      <c r="DA22">
        <f t="shared" si="11"/>
        <v>7.56</v>
      </c>
      <c r="DB22">
        <f t="shared" si="1"/>
        <v>43.4</v>
      </c>
      <c r="DC22">
        <f t="shared" si="2"/>
        <v>0</v>
      </c>
      <c r="DD22" t="s">
        <v>6</v>
      </c>
      <c r="DE22" t="s">
        <v>6</v>
      </c>
      <c r="DF22">
        <f t="shared" si="12"/>
        <v>1420</v>
      </c>
      <c r="DG22">
        <f t="shared" si="13"/>
        <v>0</v>
      </c>
      <c r="DH22">
        <f>Source!I29*SmtRes!Y22</f>
        <v>709.9</v>
      </c>
      <c r="DI22">
        <f t="shared" si="14"/>
        <v>2</v>
      </c>
      <c r="DJ22">
        <f>EtalonRes!Y25</f>
        <v>0.17</v>
      </c>
      <c r="DK22">
        <f>Source!BC29</f>
        <v>7.56</v>
      </c>
      <c r="DL22" t="s">
        <v>6</v>
      </c>
      <c r="DM22">
        <v>0</v>
      </c>
      <c r="DN22" t="s">
        <v>6</v>
      </c>
      <c r="DO22">
        <v>0</v>
      </c>
      <c r="GP22">
        <v>1</v>
      </c>
      <c r="GQ22">
        <v>-1</v>
      </c>
      <c r="GR22">
        <v>-1</v>
      </c>
    </row>
    <row r="23" spans="1:200" x14ac:dyDescent="0.2">
      <c r="A23">
        <f>ROW(Source!A29)</f>
        <v>29</v>
      </c>
      <c r="B23">
        <v>69994509</v>
      </c>
      <c r="C23">
        <v>70007152</v>
      </c>
      <c r="D23">
        <v>27374872</v>
      </c>
      <c r="E23">
        <v>1</v>
      </c>
      <c r="F23">
        <v>1</v>
      </c>
      <c r="G23">
        <v>1</v>
      </c>
      <c r="H23">
        <v>3</v>
      </c>
      <c r="I23" t="s">
        <v>49</v>
      </c>
      <c r="J23" t="s">
        <v>51</v>
      </c>
      <c r="K23" t="s">
        <v>50</v>
      </c>
      <c r="L23">
        <v>1301</v>
      </c>
      <c r="N23">
        <v>1003</v>
      </c>
      <c r="O23" t="s">
        <v>45</v>
      </c>
      <c r="P23" t="s">
        <v>45</v>
      </c>
      <c r="Q23">
        <v>1</v>
      </c>
      <c r="W23">
        <v>0</v>
      </c>
      <c r="X23">
        <v>-887129780</v>
      </c>
      <c r="Y23">
        <f t="shared" si="0"/>
        <v>80</v>
      </c>
      <c r="AA23">
        <v>2</v>
      </c>
      <c r="AB23">
        <v>0</v>
      </c>
      <c r="AC23">
        <v>0</v>
      </c>
      <c r="AD23">
        <v>0</v>
      </c>
      <c r="AE23">
        <v>0.28000000000000003</v>
      </c>
      <c r="AF23">
        <v>0</v>
      </c>
      <c r="AG23">
        <v>0</v>
      </c>
      <c r="AH23">
        <v>0</v>
      </c>
      <c r="AI23">
        <v>7.56</v>
      </c>
      <c r="AJ23">
        <v>1</v>
      </c>
      <c r="AK23">
        <v>1</v>
      </c>
      <c r="AL23">
        <v>1</v>
      </c>
      <c r="AM23">
        <v>0</v>
      </c>
      <c r="AN23">
        <v>0</v>
      </c>
      <c r="AO23">
        <v>0</v>
      </c>
      <c r="AP23">
        <v>1</v>
      </c>
      <c r="AQ23">
        <v>0</v>
      </c>
      <c r="AR23">
        <v>0</v>
      </c>
      <c r="AS23" t="s">
        <v>6</v>
      </c>
      <c r="AT23">
        <v>80</v>
      </c>
      <c r="AU23" t="s">
        <v>6</v>
      </c>
      <c r="AV23">
        <v>0</v>
      </c>
      <c r="AW23">
        <v>2</v>
      </c>
      <c r="AX23">
        <v>70007161</v>
      </c>
      <c r="AY23">
        <v>1</v>
      </c>
      <c r="AZ23">
        <v>16384</v>
      </c>
      <c r="BA23">
        <v>26</v>
      </c>
      <c r="BB23">
        <v>3</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CV23">
        <v>0</v>
      </c>
      <c r="CW23">
        <v>0</v>
      </c>
      <c r="CX23">
        <f>ROUND(Y23*Source!I29,9)</f>
        <v>366.4</v>
      </c>
      <c r="CY23">
        <f t="shared" si="9"/>
        <v>2</v>
      </c>
      <c r="CZ23">
        <f t="shared" si="10"/>
        <v>0.28000000000000003</v>
      </c>
      <c r="DA23">
        <f t="shared" si="11"/>
        <v>7.56</v>
      </c>
      <c r="DB23">
        <f t="shared" si="1"/>
        <v>22.4</v>
      </c>
      <c r="DC23">
        <f t="shared" si="2"/>
        <v>0</v>
      </c>
      <c r="DD23" t="s">
        <v>6</v>
      </c>
      <c r="DE23" t="s">
        <v>6</v>
      </c>
      <c r="DF23">
        <f t="shared" si="12"/>
        <v>733</v>
      </c>
      <c r="DG23">
        <f t="shared" si="13"/>
        <v>0</v>
      </c>
      <c r="DH23">
        <f>Source!I29*SmtRes!Y23</f>
        <v>366.4</v>
      </c>
      <c r="DI23">
        <f t="shared" si="14"/>
        <v>2</v>
      </c>
      <c r="DJ23">
        <f>EtalonRes!Y26</f>
        <v>1.74</v>
      </c>
      <c r="DK23">
        <f>Source!BC29</f>
        <v>7.56</v>
      </c>
      <c r="DL23" t="s">
        <v>6</v>
      </c>
      <c r="DM23">
        <v>0</v>
      </c>
      <c r="DN23" t="s">
        <v>6</v>
      </c>
      <c r="DO23">
        <v>0</v>
      </c>
      <c r="GP23">
        <v>1</v>
      </c>
      <c r="GQ23">
        <v>-1</v>
      </c>
      <c r="GR23">
        <v>-1</v>
      </c>
    </row>
    <row r="24" spans="1:200" x14ac:dyDescent="0.2">
      <c r="A24">
        <f>ROW(Source!A29)</f>
        <v>29</v>
      </c>
      <c r="B24">
        <v>69994509</v>
      </c>
      <c r="C24">
        <v>70007152</v>
      </c>
      <c r="D24">
        <v>27374887</v>
      </c>
      <c r="E24">
        <v>1</v>
      </c>
      <c r="F24">
        <v>1</v>
      </c>
      <c r="G24">
        <v>1</v>
      </c>
      <c r="H24">
        <v>3</v>
      </c>
      <c r="I24" t="s">
        <v>53</v>
      </c>
      <c r="J24" t="s">
        <v>55</v>
      </c>
      <c r="K24" t="s">
        <v>54</v>
      </c>
      <c r="L24">
        <v>1301</v>
      </c>
      <c r="N24">
        <v>1003</v>
      </c>
      <c r="O24" t="s">
        <v>45</v>
      </c>
      <c r="P24" t="s">
        <v>45</v>
      </c>
      <c r="Q24">
        <v>1</v>
      </c>
      <c r="W24">
        <v>0</v>
      </c>
      <c r="X24">
        <v>2090635660</v>
      </c>
      <c r="Y24">
        <f t="shared" si="0"/>
        <v>117</v>
      </c>
      <c r="AA24">
        <v>2</v>
      </c>
      <c r="AB24">
        <v>0</v>
      </c>
      <c r="AC24">
        <v>0</v>
      </c>
      <c r="AD24">
        <v>0</v>
      </c>
      <c r="AE24">
        <v>0.28000000000000003</v>
      </c>
      <c r="AF24">
        <v>0</v>
      </c>
      <c r="AG24">
        <v>0</v>
      </c>
      <c r="AH24">
        <v>0</v>
      </c>
      <c r="AI24">
        <v>7.56</v>
      </c>
      <c r="AJ24">
        <v>1</v>
      </c>
      <c r="AK24">
        <v>1</v>
      </c>
      <c r="AL24">
        <v>1</v>
      </c>
      <c r="AM24">
        <v>0</v>
      </c>
      <c r="AN24">
        <v>0</v>
      </c>
      <c r="AO24">
        <v>0</v>
      </c>
      <c r="AP24">
        <v>1</v>
      </c>
      <c r="AQ24">
        <v>0</v>
      </c>
      <c r="AR24">
        <v>0</v>
      </c>
      <c r="AS24" t="s">
        <v>6</v>
      </c>
      <c r="AT24">
        <v>117</v>
      </c>
      <c r="AU24" t="s">
        <v>6</v>
      </c>
      <c r="AV24">
        <v>0</v>
      </c>
      <c r="AW24">
        <v>2</v>
      </c>
      <c r="AX24">
        <v>70007162</v>
      </c>
      <c r="AY24">
        <v>1</v>
      </c>
      <c r="AZ24">
        <v>16384</v>
      </c>
      <c r="BA24">
        <v>27</v>
      </c>
      <c r="BB24">
        <v>3</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CV24">
        <v>0</v>
      </c>
      <c r="CW24">
        <v>0</v>
      </c>
      <c r="CX24">
        <f>ROUND(Y24*Source!I29,9)</f>
        <v>535.86</v>
      </c>
      <c r="CY24">
        <f t="shared" si="9"/>
        <v>2</v>
      </c>
      <c r="CZ24">
        <f t="shared" si="10"/>
        <v>0.28000000000000003</v>
      </c>
      <c r="DA24">
        <f t="shared" si="11"/>
        <v>7.56</v>
      </c>
      <c r="DB24">
        <f t="shared" si="1"/>
        <v>32.76</v>
      </c>
      <c r="DC24">
        <f t="shared" si="2"/>
        <v>0</v>
      </c>
      <c r="DD24" t="s">
        <v>6</v>
      </c>
      <c r="DE24" t="s">
        <v>6</v>
      </c>
      <c r="DF24">
        <f t="shared" si="12"/>
        <v>1072</v>
      </c>
      <c r="DG24">
        <f t="shared" si="13"/>
        <v>0</v>
      </c>
      <c r="DH24">
        <f>Source!I29*SmtRes!Y24</f>
        <v>535.86</v>
      </c>
      <c r="DI24">
        <f t="shared" si="14"/>
        <v>2</v>
      </c>
      <c r="DJ24">
        <f>EtalonRes!Y27</f>
        <v>0.84</v>
      </c>
      <c r="DK24">
        <f>Source!BC29</f>
        <v>7.56</v>
      </c>
      <c r="DL24" t="s">
        <v>6</v>
      </c>
      <c r="DM24">
        <v>0</v>
      </c>
      <c r="DN24" t="s">
        <v>6</v>
      </c>
      <c r="DO24">
        <v>0</v>
      </c>
      <c r="GP24">
        <v>1</v>
      </c>
      <c r="GQ24">
        <v>-1</v>
      </c>
      <c r="GR24">
        <v>-1</v>
      </c>
    </row>
    <row r="25" spans="1:200" x14ac:dyDescent="0.2">
      <c r="A25">
        <f>ROW(Source!A29)</f>
        <v>29</v>
      </c>
      <c r="B25">
        <v>69994509</v>
      </c>
      <c r="C25">
        <v>70007152</v>
      </c>
      <c r="D25">
        <v>27375624</v>
      </c>
      <c r="E25">
        <v>1</v>
      </c>
      <c r="F25">
        <v>1</v>
      </c>
      <c r="G25">
        <v>1</v>
      </c>
      <c r="H25">
        <v>3</v>
      </c>
      <c r="I25" t="s">
        <v>57</v>
      </c>
      <c r="J25" t="s">
        <v>60</v>
      </c>
      <c r="K25" t="s">
        <v>58</v>
      </c>
      <c r="L25">
        <v>1327</v>
      </c>
      <c r="N25">
        <v>1005</v>
      </c>
      <c r="O25" t="s">
        <v>59</v>
      </c>
      <c r="P25" t="s">
        <v>59</v>
      </c>
      <c r="Q25">
        <v>1</v>
      </c>
      <c r="W25">
        <v>0</v>
      </c>
      <c r="X25">
        <v>1663871851</v>
      </c>
      <c r="Y25">
        <f t="shared" si="0"/>
        <v>225</v>
      </c>
      <c r="AA25">
        <v>173.3</v>
      </c>
      <c r="AB25">
        <v>0</v>
      </c>
      <c r="AC25">
        <v>0</v>
      </c>
      <c r="AD25">
        <v>0</v>
      </c>
      <c r="AE25">
        <v>23.96</v>
      </c>
      <c r="AF25">
        <v>0</v>
      </c>
      <c r="AG25">
        <v>0</v>
      </c>
      <c r="AH25">
        <v>0</v>
      </c>
      <c r="AI25">
        <v>7.56</v>
      </c>
      <c r="AJ25">
        <v>1</v>
      </c>
      <c r="AK25">
        <v>1</v>
      </c>
      <c r="AL25">
        <v>1</v>
      </c>
      <c r="AM25">
        <v>0</v>
      </c>
      <c r="AN25">
        <v>0</v>
      </c>
      <c r="AO25">
        <v>0</v>
      </c>
      <c r="AP25">
        <v>1</v>
      </c>
      <c r="AQ25">
        <v>0</v>
      </c>
      <c r="AR25">
        <v>0</v>
      </c>
      <c r="AS25" t="s">
        <v>6</v>
      </c>
      <c r="AT25">
        <v>225</v>
      </c>
      <c r="AU25" t="s">
        <v>6</v>
      </c>
      <c r="AV25">
        <v>0</v>
      </c>
      <c r="AW25">
        <v>2</v>
      </c>
      <c r="AX25">
        <v>70007163</v>
      </c>
      <c r="AY25">
        <v>1</v>
      </c>
      <c r="AZ25">
        <v>16384</v>
      </c>
      <c r="BA25">
        <v>28</v>
      </c>
      <c r="BB25">
        <v>3</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CV25">
        <v>0</v>
      </c>
      <c r="CW25">
        <v>0</v>
      </c>
      <c r="CX25">
        <f>ROUND(Y25*Source!I29,9)</f>
        <v>1030.5</v>
      </c>
      <c r="CY25">
        <f t="shared" si="9"/>
        <v>173.3</v>
      </c>
      <c r="CZ25">
        <f t="shared" si="10"/>
        <v>23.96</v>
      </c>
      <c r="DA25">
        <f t="shared" si="11"/>
        <v>7.56</v>
      </c>
      <c r="DB25">
        <f t="shared" si="1"/>
        <v>5391</v>
      </c>
      <c r="DC25">
        <f t="shared" si="2"/>
        <v>0</v>
      </c>
      <c r="DD25" t="s">
        <v>6</v>
      </c>
      <c r="DE25" t="s">
        <v>6</v>
      </c>
      <c r="DF25">
        <f t="shared" si="12"/>
        <v>186521</v>
      </c>
      <c r="DG25">
        <f t="shared" si="13"/>
        <v>0</v>
      </c>
      <c r="DH25">
        <f>Source!I29*SmtRes!Y25</f>
        <v>1030.5</v>
      </c>
      <c r="DI25">
        <f t="shared" si="14"/>
        <v>173.3</v>
      </c>
      <c r="DJ25">
        <f>EtalonRes!Y28</f>
        <v>23.66</v>
      </c>
      <c r="DK25">
        <f>Source!BC29</f>
        <v>7.56</v>
      </c>
      <c r="DL25" t="s">
        <v>6</v>
      </c>
      <c r="DM25">
        <v>0</v>
      </c>
      <c r="DN25" t="s">
        <v>6</v>
      </c>
      <c r="DO25">
        <v>0</v>
      </c>
      <c r="GP25">
        <v>1</v>
      </c>
      <c r="GQ25">
        <v>-1</v>
      </c>
      <c r="GR25">
        <v>-1</v>
      </c>
    </row>
    <row r="26" spans="1:200" x14ac:dyDescent="0.2">
      <c r="A26">
        <f>ROW(Source!A29)</f>
        <v>29</v>
      </c>
      <c r="B26">
        <v>69994509</v>
      </c>
      <c r="C26">
        <v>70007152</v>
      </c>
      <c r="D26">
        <v>27378971</v>
      </c>
      <c r="E26">
        <v>1</v>
      </c>
      <c r="F26">
        <v>1</v>
      </c>
      <c r="G26">
        <v>1</v>
      </c>
      <c r="H26">
        <v>3</v>
      </c>
      <c r="I26" t="s">
        <v>63</v>
      </c>
      <c r="J26" t="s">
        <v>66</v>
      </c>
      <c r="K26" t="s">
        <v>64</v>
      </c>
      <c r="L26">
        <v>1354</v>
      </c>
      <c r="N26">
        <v>1010</v>
      </c>
      <c r="O26" t="s">
        <v>65</v>
      </c>
      <c r="P26" t="s">
        <v>65</v>
      </c>
      <c r="Q26">
        <v>1</v>
      </c>
      <c r="W26">
        <v>0</v>
      </c>
      <c r="X26">
        <v>1676315480</v>
      </c>
      <c r="Y26">
        <f t="shared" si="0"/>
        <v>790</v>
      </c>
      <c r="AA26">
        <v>0.3</v>
      </c>
      <c r="AB26">
        <v>0</v>
      </c>
      <c r="AC26">
        <v>0</v>
      </c>
      <c r="AD26">
        <v>0</v>
      </c>
      <c r="AE26">
        <v>0.04</v>
      </c>
      <c r="AF26">
        <v>0</v>
      </c>
      <c r="AG26">
        <v>0</v>
      </c>
      <c r="AH26">
        <v>0</v>
      </c>
      <c r="AI26">
        <v>7.56</v>
      </c>
      <c r="AJ26">
        <v>1</v>
      </c>
      <c r="AK26">
        <v>1</v>
      </c>
      <c r="AL26">
        <v>1</v>
      </c>
      <c r="AM26">
        <v>0</v>
      </c>
      <c r="AN26">
        <v>0</v>
      </c>
      <c r="AO26">
        <v>0</v>
      </c>
      <c r="AP26">
        <v>1</v>
      </c>
      <c r="AQ26">
        <v>0</v>
      </c>
      <c r="AR26">
        <v>0</v>
      </c>
      <c r="AS26" t="s">
        <v>6</v>
      </c>
      <c r="AT26">
        <v>790</v>
      </c>
      <c r="AU26" t="s">
        <v>6</v>
      </c>
      <c r="AV26">
        <v>0</v>
      </c>
      <c r="AW26">
        <v>2</v>
      </c>
      <c r="AX26">
        <v>70007164</v>
      </c>
      <c r="AY26">
        <v>1</v>
      </c>
      <c r="AZ26">
        <v>0</v>
      </c>
      <c r="BA26">
        <v>29</v>
      </c>
      <c r="BB26">
        <v>3</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CV26">
        <v>0</v>
      </c>
      <c r="CW26">
        <v>0</v>
      </c>
      <c r="CX26">
        <f>ROUND(Y26*Source!I29,9)</f>
        <v>3618.2</v>
      </c>
      <c r="CY26">
        <f t="shared" si="9"/>
        <v>0.3</v>
      </c>
      <c r="CZ26">
        <f t="shared" si="10"/>
        <v>0.04</v>
      </c>
      <c r="DA26">
        <f t="shared" si="11"/>
        <v>7.56</v>
      </c>
      <c r="DB26">
        <f t="shared" si="1"/>
        <v>31.6</v>
      </c>
      <c r="DC26">
        <f t="shared" si="2"/>
        <v>0</v>
      </c>
      <c r="DD26" t="s">
        <v>6</v>
      </c>
      <c r="DE26" t="s">
        <v>6</v>
      </c>
      <c r="DF26">
        <f t="shared" si="12"/>
        <v>0</v>
      </c>
      <c r="DG26">
        <f t="shared" si="13"/>
        <v>0</v>
      </c>
      <c r="DH26">
        <f>Source!I29*SmtRes!Y26</f>
        <v>3618.2000000000003</v>
      </c>
      <c r="DI26">
        <f t="shared" si="14"/>
        <v>0.3</v>
      </c>
      <c r="DJ26">
        <f>EtalonRes!Y29</f>
        <v>0.04</v>
      </c>
      <c r="DK26">
        <f>Source!BC29</f>
        <v>7.56</v>
      </c>
      <c r="DL26" t="s">
        <v>6</v>
      </c>
      <c r="DM26">
        <v>0</v>
      </c>
      <c r="DN26" t="s">
        <v>6</v>
      </c>
      <c r="DO26">
        <v>0</v>
      </c>
      <c r="GP26">
        <v>1</v>
      </c>
      <c r="GQ26">
        <v>-1</v>
      </c>
      <c r="GR26">
        <v>-1</v>
      </c>
    </row>
    <row r="27" spans="1:200" x14ac:dyDescent="0.2">
      <c r="A27">
        <f>ROW(Source!A29)</f>
        <v>29</v>
      </c>
      <c r="B27">
        <v>69994509</v>
      </c>
      <c r="C27">
        <v>70007152</v>
      </c>
      <c r="D27">
        <v>27378972</v>
      </c>
      <c r="E27">
        <v>1</v>
      </c>
      <c r="F27">
        <v>1</v>
      </c>
      <c r="G27">
        <v>1</v>
      </c>
      <c r="H27">
        <v>3</v>
      </c>
      <c r="I27" t="s">
        <v>69</v>
      </c>
      <c r="J27" t="s">
        <v>71</v>
      </c>
      <c r="K27" t="s">
        <v>70</v>
      </c>
      <c r="L27">
        <v>1354</v>
      </c>
      <c r="N27">
        <v>1010</v>
      </c>
      <c r="O27" t="s">
        <v>65</v>
      </c>
      <c r="P27" t="s">
        <v>65</v>
      </c>
      <c r="Q27">
        <v>1</v>
      </c>
      <c r="W27">
        <v>0</v>
      </c>
      <c r="X27">
        <v>-87919624</v>
      </c>
      <c r="Y27">
        <f t="shared" si="0"/>
        <v>1844</v>
      </c>
      <c r="AA27">
        <v>0.3</v>
      </c>
      <c r="AB27">
        <v>0</v>
      </c>
      <c r="AC27">
        <v>0</v>
      </c>
      <c r="AD27">
        <v>0</v>
      </c>
      <c r="AE27">
        <v>0.04</v>
      </c>
      <c r="AF27">
        <v>0</v>
      </c>
      <c r="AG27">
        <v>0</v>
      </c>
      <c r="AH27">
        <v>0</v>
      </c>
      <c r="AI27">
        <v>7.56</v>
      </c>
      <c r="AJ27">
        <v>1</v>
      </c>
      <c r="AK27">
        <v>1</v>
      </c>
      <c r="AL27">
        <v>1</v>
      </c>
      <c r="AM27">
        <v>0</v>
      </c>
      <c r="AN27">
        <v>0</v>
      </c>
      <c r="AO27">
        <v>0</v>
      </c>
      <c r="AP27">
        <v>1</v>
      </c>
      <c r="AQ27">
        <v>0</v>
      </c>
      <c r="AR27">
        <v>0</v>
      </c>
      <c r="AS27" t="s">
        <v>6</v>
      </c>
      <c r="AT27">
        <v>1844</v>
      </c>
      <c r="AU27" t="s">
        <v>6</v>
      </c>
      <c r="AV27">
        <v>0</v>
      </c>
      <c r="AW27">
        <v>2</v>
      </c>
      <c r="AX27">
        <v>70007165</v>
      </c>
      <c r="AY27">
        <v>1</v>
      </c>
      <c r="AZ27">
        <v>16384</v>
      </c>
      <c r="BA27">
        <v>30</v>
      </c>
      <c r="BB27">
        <v>3</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CV27">
        <v>0</v>
      </c>
      <c r="CW27">
        <v>0</v>
      </c>
      <c r="CX27">
        <f>ROUND(Y27*Source!I29,9)</f>
        <v>8445.52</v>
      </c>
      <c r="CY27">
        <f t="shared" si="9"/>
        <v>0.3</v>
      </c>
      <c r="CZ27">
        <f t="shared" si="10"/>
        <v>0.04</v>
      </c>
      <c r="DA27">
        <f t="shared" si="11"/>
        <v>7.56</v>
      </c>
      <c r="DB27">
        <f t="shared" si="1"/>
        <v>73.760000000000005</v>
      </c>
      <c r="DC27">
        <f t="shared" si="2"/>
        <v>0</v>
      </c>
      <c r="DD27" t="s">
        <v>6</v>
      </c>
      <c r="DE27" t="s">
        <v>6</v>
      </c>
      <c r="DF27">
        <f t="shared" si="12"/>
        <v>0</v>
      </c>
      <c r="DG27">
        <f t="shared" si="13"/>
        <v>0</v>
      </c>
      <c r="DH27">
        <f>Source!I29*SmtRes!Y27</f>
        <v>8445.52</v>
      </c>
      <c r="DI27">
        <f t="shared" si="14"/>
        <v>0.3</v>
      </c>
      <c r="DJ27">
        <f>EtalonRes!Y30</f>
        <v>0.05</v>
      </c>
      <c r="DK27">
        <f>Source!BC29</f>
        <v>7.56</v>
      </c>
      <c r="DL27" t="s">
        <v>6</v>
      </c>
      <c r="DM27">
        <v>0</v>
      </c>
      <c r="DN27" t="s">
        <v>6</v>
      </c>
      <c r="DO27">
        <v>0</v>
      </c>
      <c r="GP27">
        <v>1</v>
      </c>
      <c r="GQ27">
        <v>-1</v>
      </c>
      <c r="GR27">
        <v>-1</v>
      </c>
    </row>
    <row r="28" spans="1:200" x14ac:dyDescent="0.2">
      <c r="A28">
        <f>ROW(Source!A29)</f>
        <v>29</v>
      </c>
      <c r="B28">
        <v>69994509</v>
      </c>
      <c r="C28">
        <v>70007152</v>
      </c>
      <c r="D28">
        <v>27378714</v>
      </c>
      <c r="E28">
        <v>1</v>
      </c>
      <c r="F28">
        <v>1</v>
      </c>
      <c r="G28">
        <v>1</v>
      </c>
      <c r="H28">
        <v>3</v>
      </c>
      <c r="I28" t="s">
        <v>73</v>
      </c>
      <c r="J28" t="s">
        <v>75</v>
      </c>
      <c r="K28" t="s">
        <v>74</v>
      </c>
      <c r="L28">
        <v>1354</v>
      </c>
      <c r="N28">
        <v>1010</v>
      </c>
      <c r="O28" t="s">
        <v>65</v>
      </c>
      <c r="P28" t="s">
        <v>65</v>
      </c>
      <c r="Q28">
        <v>1</v>
      </c>
      <c r="W28">
        <v>0</v>
      </c>
      <c r="X28">
        <v>-536818528</v>
      </c>
      <c r="Y28">
        <f t="shared" si="0"/>
        <v>149</v>
      </c>
      <c r="AA28">
        <v>1.1000000000000001</v>
      </c>
      <c r="AB28">
        <v>0</v>
      </c>
      <c r="AC28">
        <v>0</v>
      </c>
      <c r="AD28">
        <v>0</v>
      </c>
      <c r="AE28">
        <v>0.15</v>
      </c>
      <c r="AF28">
        <v>0</v>
      </c>
      <c r="AG28">
        <v>0</v>
      </c>
      <c r="AH28">
        <v>0</v>
      </c>
      <c r="AI28">
        <v>7.56</v>
      </c>
      <c r="AJ28">
        <v>1</v>
      </c>
      <c r="AK28">
        <v>1</v>
      </c>
      <c r="AL28">
        <v>1</v>
      </c>
      <c r="AM28">
        <v>0</v>
      </c>
      <c r="AN28">
        <v>0</v>
      </c>
      <c r="AO28">
        <v>0</v>
      </c>
      <c r="AP28">
        <v>1</v>
      </c>
      <c r="AQ28">
        <v>0</v>
      </c>
      <c r="AR28">
        <v>0</v>
      </c>
      <c r="AS28" t="s">
        <v>6</v>
      </c>
      <c r="AT28">
        <v>149</v>
      </c>
      <c r="AU28" t="s">
        <v>6</v>
      </c>
      <c r="AV28">
        <v>0</v>
      </c>
      <c r="AW28">
        <v>2</v>
      </c>
      <c r="AX28">
        <v>70007166</v>
      </c>
      <c r="AY28">
        <v>1</v>
      </c>
      <c r="AZ28">
        <v>16384</v>
      </c>
      <c r="BA28">
        <v>31</v>
      </c>
      <c r="BB28">
        <v>3</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CV28">
        <v>0</v>
      </c>
      <c r="CW28">
        <v>0</v>
      </c>
      <c r="CX28">
        <f>ROUND(Y28*Source!I29,9)</f>
        <v>682.42</v>
      </c>
      <c r="CY28">
        <f t="shared" si="9"/>
        <v>1.1000000000000001</v>
      </c>
      <c r="CZ28">
        <f t="shared" si="10"/>
        <v>0.15</v>
      </c>
      <c r="DA28">
        <f t="shared" si="11"/>
        <v>7.56</v>
      </c>
      <c r="DB28">
        <f t="shared" si="1"/>
        <v>22.35</v>
      </c>
      <c r="DC28">
        <f t="shared" si="2"/>
        <v>0</v>
      </c>
      <c r="DD28" t="s">
        <v>6</v>
      </c>
      <c r="DE28" t="s">
        <v>6</v>
      </c>
      <c r="DF28">
        <f t="shared" si="12"/>
        <v>682</v>
      </c>
      <c r="DG28">
        <f t="shared" si="13"/>
        <v>0</v>
      </c>
      <c r="DH28">
        <f>Source!I29*SmtRes!Y28</f>
        <v>682.42</v>
      </c>
      <c r="DI28">
        <f t="shared" si="14"/>
        <v>1.1000000000000001</v>
      </c>
      <c r="DJ28">
        <f>EtalonRes!Y31</f>
        <v>0.08</v>
      </c>
      <c r="DK28">
        <f>Source!BC29</f>
        <v>7.56</v>
      </c>
      <c r="DL28" t="s">
        <v>6</v>
      </c>
      <c r="DM28">
        <v>0</v>
      </c>
      <c r="DN28" t="s">
        <v>6</v>
      </c>
      <c r="DO28">
        <v>0</v>
      </c>
      <c r="GP28">
        <v>1</v>
      </c>
      <c r="GQ28">
        <v>-1</v>
      </c>
      <c r="GR28">
        <v>-1</v>
      </c>
    </row>
    <row r="29" spans="1:200" x14ac:dyDescent="0.2">
      <c r="A29">
        <f>ROW(Source!A29)</f>
        <v>29</v>
      </c>
      <c r="B29">
        <v>69994509</v>
      </c>
      <c r="C29">
        <v>70007152</v>
      </c>
      <c r="D29">
        <v>27392071</v>
      </c>
      <c r="E29">
        <v>1</v>
      </c>
      <c r="F29">
        <v>1</v>
      </c>
      <c r="G29">
        <v>1</v>
      </c>
      <c r="H29">
        <v>3</v>
      </c>
      <c r="I29" t="s">
        <v>78</v>
      </c>
      <c r="J29" t="s">
        <v>80</v>
      </c>
      <c r="K29" t="s">
        <v>79</v>
      </c>
      <c r="L29">
        <v>1301</v>
      </c>
      <c r="N29">
        <v>1003</v>
      </c>
      <c r="O29" t="s">
        <v>45</v>
      </c>
      <c r="P29" t="s">
        <v>45</v>
      </c>
      <c r="Q29">
        <v>1</v>
      </c>
      <c r="W29">
        <v>0</v>
      </c>
      <c r="X29">
        <v>-859351258</v>
      </c>
      <c r="Y29">
        <f t="shared" si="0"/>
        <v>86</v>
      </c>
      <c r="AA29">
        <v>54.64</v>
      </c>
      <c r="AB29">
        <v>0</v>
      </c>
      <c r="AC29">
        <v>0</v>
      </c>
      <c r="AD29">
        <v>0</v>
      </c>
      <c r="AE29">
        <v>7.5600000000000005</v>
      </c>
      <c r="AF29">
        <v>0</v>
      </c>
      <c r="AG29">
        <v>0</v>
      </c>
      <c r="AH29">
        <v>0</v>
      </c>
      <c r="AI29">
        <v>7.56</v>
      </c>
      <c r="AJ29">
        <v>1</v>
      </c>
      <c r="AK29">
        <v>1</v>
      </c>
      <c r="AL29">
        <v>1</v>
      </c>
      <c r="AM29">
        <v>0</v>
      </c>
      <c r="AN29">
        <v>0</v>
      </c>
      <c r="AO29">
        <v>0</v>
      </c>
      <c r="AP29">
        <v>1</v>
      </c>
      <c r="AQ29">
        <v>0</v>
      </c>
      <c r="AR29">
        <v>0</v>
      </c>
      <c r="AS29" t="s">
        <v>6</v>
      </c>
      <c r="AT29">
        <v>86</v>
      </c>
      <c r="AU29" t="s">
        <v>6</v>
      </c>
      <c r="AV29">
        <v>0</v>
      </c>
      <c r="AW29">
        <v>2</v>
      </c>
      <c r="AX29">
        <v>70007167</v>
      </c>
      <c r="AY29">
        <v>1</v>
      </c>
      <c r="AZ29">
        <v>16384</v>
      </c>
      <c r="BA29">
        <v>32</v>
      </c>
      <c r="BB29">
        <v>3</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CV29">
        <v>0</v>
      </c>
      <c r="CW29">
        <v>0</v>
      </c>
      <c r="CX29">
        <f>ROUND(Y29*Source!I29,9)</f>
        <v>393.88</v>
      </c>
      <c r="CY29">
        <f t="shared" si="9"/>
        <v>54.64</v>
      </c>
      <c r="CZ29">
        <f t="shared" si="10"/>
        <v>7.5600000000000005</v>
      </c>
      <c r="DA29">
        <f t="shared" si="11"/>
        <v>7.56</v>
      </c>
      <c r="DB29">
        <f t="shared" si="1"/>
        <v>650.16</v>
      </c>
      <c r="DC29">
        <f t="shared" si="2"/>
        <v>0</v>
      </c>
      <c r="DD29" t="s">
        <v>6</v>
      </c>
      <c r="DE29" t="s">
        <v>6</v>
      </c>
      <c r="DF29">
        <f t="shared" si="12"/>
        <v>22451</v>
      </c>
      <c r="DG29">
        <f t="shared" si="13"/>
        <v>0</v>
      </c>
      <c r="DH29">
        <f>Source!I29*SmtRes!Y29</f>
        <v>393.88</v>
      </c>
      <c r="DI29">
        <f t="shared" si="14"/>
        <v>54.64</v>
      </c>
      <c r="DJ29">
        <f>EtalonRes!Y32</f>
        <v>6.95</v>
      </c>
      <c r="DK29">
        <f>Source!BC29</f>
        <v>7.56</v>
      </c>
      <c r="DL29" t="s">
        <v>6</v>
      </c>
      <c r="DM29">
        <v>0</v>
      </c>
      <c r="DN29" t="s">
        <v>6</v>
      </c>
      <c r="DO29">
        <v>0</v>
      </c>
      <c r="GP29">
        <v>1</v>
      </c>
      <c r="GQ29">
        <v>-1</v>
      </c>
      <c r="GR29">
        <v>-1</v>
      </c>
    </row>
    <row r="30" spans="1:200" x14ac:dyDescent="0.2">
      <c r="A30">
        <f>ROW(Source!A29)</f>
        <v>29</v>
      </c>
      <c r="B30">
        <v>69994509</v>
      </c>
      <c r="C30">
        <v>70007152</v>
      </c>
      <c r="D30">
        <v>27392120</v>
      </c>
      <c r="E30">
        <v>1</v>
      </c>
      <c r="F30">
        <v>1</v>
      </c>
      <c r="G30">
        <v>1</v>
      </c>
      <c r="H30">
        <v>3</v>
      </c>
      <c r="I30" t="s">
        <v>83</v>
      </c>
      <c r="J30" t="s">
        <v>85</v>
      </c>
      <c r="K30" t="s">
        <v>84</v>
      </c>
      <c r="L30">
        <v>1301</v>
      </c>
      <c r="N30">
        <v>1003</v>
      </c>
      <c r="O30" t="s">
        <v>45</v>
      </c>
      <c r="P30" t="s">
        <v>45</v>
      </c>
      <c r="Q30">
        <v>1</v>
      </c>
      <c r="W30">
        <v>0</v>
      </c>
      <c r="X30">
        <v>-2139103247</v>
      </c>
      <c r="Y30">
        <f t="shared" si="0"/>
        <v>234</v>
      </c>
      <c r="AA30">
        <v>54.64</v>
      </c>
      <c r="AB30">
        <v>0</v>
      </c>
      <c r="AC30">
        <v>0</v>
      </c>
      <c r="AD30">
        <v>0</v>
      </c>
      <c r="AE30">
        <v>7.5600000000000005</v>
      </c>
      <c r="AF30">
        <v>0</v>
      </c>
      <c r="AG30">
        <v>0</v>
      </c>
      <c r="AH30">
        <v>0</v>
      </c>
      <c r="AI30">
        <v>7.56</v>
      </c>
      <c r="AJ30">
        <v>1</v>
      </c>
      <c r="AK30">
        <v>1</v>
      </c>
      <c r="AL30">
        <v>1</v>
      </c>
      <c r="AM30">
        <v>0</v>
      </c>
      <c r="AN30">
        <v>0</v>
      </c>
      <c r="AO30">
        <v>0</v>
      </c>
      <c r="AP30">
        <v>1</v>
      </c>
      <c r="AQ30">
        <v>0</v>
      </c>
      <c r="AR30">
        <v>0</v>
      </c>
      <c r="AS30" t="s">
        <v>6</v>
      </c>
      <c r="AT30">
        <v>234</v>
      </c>
      <c r="AU30" t="s">
        <v>6</v>
      </c>
      <c r="AV30">
        <v>0</v>
      </c>
      <c r="AW30">
        <v>2</v>
      </c>
      <c r="AX30">
        <v>70007168</v>
      </c>
      <c r="AY30">
        <v>1</v>
      </c>
      <c r="AZ30">
        <v>16384</v>
      </c>
      <c r="BA30">
        <v>33</v>
      </c>
      <c r="BB30">
        <v>3</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CV30">
        <v>0</v>
      </c>
      <c r="CW30">
        <v>0</v>
      </c>
      <c r="CX30">
        <f>ROUND(Y30*Source!I29,9)</f>
        <v>1071.72</v>
      </c>
      <c r="CY30">
        <f t="shared" si="9"/>
        <v>54.64</v>
      </c>
      <c r="CZ30">
        <f t="shared" si="10"/>
        <v>7.5600000000000005</v>
      </c>
      <c r="DA30">
        <f t="shared" si="11"/>
        <v>7.56</v>
      </c>
      <c r="DB30">
        <f t="shared" si="1"/>
        <v>1769.04</v>
      </c>
      <c r="DC30">
        <f t="shared" si="2"/>
        <v>0</v>
      </c>
      <c r="DD30" t="s">
        <v>6</v>
      </c>
      <c r="DE30" t="s">
        <v>6</v>
      </c>
      <c r="DF30">
        <f t="shared" si="12"/>
        <v>61088</v>
      </c>
      <c r="DG30">
        <f t="shared" si="13"/>
        <v>0</v>
      </c>
      <c r="DH30">
        <f>Source!I29*SmtRes!Y30</f>
        <v>1071.72</v>
      </c>
      <c r="DI30">
        <f t="shared" si="14"/>
        <v>54.64</v>
      </c>
      <c r="DJ30">
        <f>EtalonRes!Y33</f>
        <v>8.11</v>
      </c>
      <c r="DK30">
        <f>Source!BC29</f>
        <v>7.56</v>
      </c>
      <c r="DL30" t="s">
        <v>6</v>
      </c>
      <c r="DM30">
        <v>0</v>
      </c>
      <c r="DN30" t="s">
        <v>6</v>
      </c>
      <c r="DO30">
        <v>0</v>
      </c>
      <c r="GP30">
        <v>1</v>
      </c>
      <c r="GQ30">
        <v>-1</v>
      </c>
      <c r="GR30">
        <v>-1</v>
      </c>
    </row>
    <row r="31" spans="1:200" x14ac:dyDescent="0.2">
      <c r="A31">
        <f>ROW(Source!A52)</f>
        <v>52</v>
      </c>
      <c r="B31">
        <v>69994508</v>
      </c>
      <c r="C31">
        <v>69994815</v>
      </c>
      <c r="D31">
        <v>27494941</v>
      </c>
      <c r="E31">
        <v>1</v>
      </c>
      <c r="F31">
        <v>1</v>
      </c>
      <c r="G31">
        <v>1</v>
      </c>
      <c r="H31">
        <v>1</v>
      </c>
      <c r="I31" t="s">
        <v>324</v>
      </c>
      <c r="J31" t="s">
        <v>6</v>
      </c>
      <c r="K31" t="s">
        <v>325</v>
      </c>
      <c r="L31">
        <v>1369</v>
      </c>
      <c r="N31">
        <v>1013</v>
      </c>
      <c r="O31" t="s">
        <v>313</v>
      </c>
      <c r="P31" t="s">
        <v>313</v>
      </c>
      <c r="Q31">
        <v>1</v>
      </c>
      <c r="W31">
        <v>0</v>
      </c>
      <c r="X31">
        <v>125517987</v>
      </c>
      <c r="Y31">
        <f t="shared" si="0"/>
        <v>142.68</v>
      </c>
      <c r="AA31">
        <v>0</v>
      </c>
      <c r="AB31">
        <v>0</v>
      </c>
      <c r="AC31">
        <v>0</v>
      </c>
      <c r="AD31">
        <v>8.5299999999999994</v>
      </c>
      <c r="AE31">
        <v>0</v>
      </c>
      <c r="AF31">
        <v>0</v>
      </c>
      <c r="AG31">
        <v>0</v>
      </c>
      <c r="AH31">
        <v>8.5299999999999994</v>
      </c>
      <c r="AI31">
        <v>1</v>
      </c>
      <c r="AJ31">
        <v>1</v>
      </c>
      <c r="AK31">
        <v>1</v>
      </c>
      <c r="AL31">
        <v>1</v>
      </c>
      <c r="AM31">
        <v>0</v>
      </c>
      <c r="AN31">
        <v>0</v>
      </c>
      <c r="AO31">
        <v>1</v>
      </c>
      <c r="AP31">
        <v>0</v>
      </c>
      <c r="AQ31">
        <v>0</v>
      </c>
      <c r="AR31">
        <v>0</v>
      </c>
      <c r="AS31" t="s">
        <v>6</v>
      </c>
      <c r="AT31">
        <v>142.68</v>
      </c>
      <c r="AU31" t="s">
        <v>6</v>
      </c>
      <c r="AV31">
        <v>1</v>
      </c>
      <c r="AW31">
        <v>2</v>
      </c>
      <c r="AX31">
        <v>69994827</v>
      </c>
      <c r="AY31">
        <v>1</v>
      </c>
      <c r="AZ31">
        <v>0</v>
      </c>
      <c r="BA31">
        <v>35</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0</v>
      </c>
      <c r="BW31">
        <v>0</v>
      </c>
      <c r="CU31" t="e">
        <f>ROUND(AT31*Source!I52*AH31*AL31,0)</f>
        <v>#REF!</v>
      </c>
      <c r="CV31" t="e">
        <f>ROUND(Y31*Source!I52,9)</f>
        <v>#REF!</v>
      </c>
      <c r="CW31">
        <v>0</v>
      </c>
      <c r="CX31" t="e">
        <f>ROUND(Y31*Source!I52,9)</f>
        <v>#REF!</v>
      </c>
      <c r="CY31">
        <f>AD31</f>
        <v>8.5299999999999994</v>
      </c>
      <c r="CZ31">
        <f>AH31</f>
        <v>8.5299999999999994</v>
      </c>
      <c r="DA31">
        <f>AL31</f>
        <v>1</v>
      </c>
      <c r="DB31">
        <f t="shared" si="1"/>
        <v>1217.06</v>
      </c>
      <c r="DC31">
        <f t="shared" si="2"/>
        <v>0</v>
      </c>
      <c r="DD31" t="s">
        <v>6</v>
      </c>
      <c r="DE31" t="s">
        <v>6</v>
      </c>
      <c r="DF31" t="e">
        <f t="shared" ref="DF31:DF45" si="15">ROUND(ROUND(AE31,0)*CX31,0)</f>
        <v>#REF!</v>
      </c>
      <c r="DG31" t="e">
        <f t="shared" si="13"/>
        <v>#REF!</v>
      </c>
      <c r="DH31" t="e">
        <f>Source!I52*SmtRes!Y31</f>
        <v>#REF!</v>
      </c>
      <c r="DI31">
        <f>AD31</f>
        <v>8.5299999999999994</v>
      </c>
      <c r="DJ31">
        <f>EtalonRes!AB35</f>
        <v>8.5299999999999994</v>
      </c>
      <c r="DK31">
        <f>Source!BA52</f>
        <v>1</v>
      </c>
      <c r="DL31" t="s">
        <v>6</v>
      </c>
      <c r="DM31">
        <v>0</v>
      </c>
      <c r="DN31" t="s">
        <v>6</v>
      </c>
      <c r="DO31">
        <v>0</v>
      </c>
      <c r="GQ31">
        <v>-1</v>
      </c>
      <c r="GR31">
        <v>-1</v>
      </c>
    </row>
    <row r="32" spans="1:200" x14ac:dyDescent="0.2">
      <c r="A32">
        <f>ROW(Source!A52)</f>
        <v>52</v>
      </c>
      <c r="B32">
        <v>69994508</v>
      </c>
      <c r="C32">
        <v>69994815</v>
      </c>
      <c r="D32">
        <v>121548</v>
      </c>
      <c r="E32">
        <v>1</v>
      </c>
      <c r="F32">
        <v>1</v>
      </c>
      <c r="G32">
        <v>1</v>
      </c>
      <c r="H32">
        <v>1</v>
      </c>
      <c r="I32" t="s">
        <v>36</v>
      </c>
      <c r="J32" t="s">
        <v>6</v>
      </c>
      <c r="K32" t="s">
        <v>326</v>
      </c>
      <c r="L32">
        <v>608254</v>
      </c>
      <c r="N32">
        <v>1013</v>
      </c>
      <c r="O32" t="s">
        <v>327</v>
      </c>
      <c r="P32" t="s">
        <v>327</v>
      </c>
      <c r="Q32">
        <v>1</v>
      </c>
      <c r="W32">
        <v>0</v>
      </c>
      <c r="X32">
        <v>-185737400</v>
      </c>
      <c r="Y32">
        <f t="shared" si="0"/>
        <v>10.92</v>
      </c>
      <c r="AA32">
        <v>0</v>
      </c>
      <c r="AB32">
        <v>0</v>
      </c>
      <c r="AC32">
        <v>0</v>
      </c>
      <c r="AD32">
        <v>0</v>
      </c>
      <c r="AE32">
        <v>0</v>
      </c>
      <c r="AF32">
        <v>0</v>
      </c>
      <c r="AG32">
        <v>0</v>
      </c>
      <c r="AH32">
        <v>0</v>
      </c>
      <c r="AI32">
        <v>1</v>
      </c>
      <c r="AJ32">
        <v>1</v>
      </c>
      <c r="AK32">
        <v>1</v>
      </c>
      <c r="AL32">
        <v>1</v>
      </c>
      <c r="AM32">
        <v>0</v>
      </c>
      <c r="AN32">
        <v>0</v>
      </c>
      <c r="AO32">
        <v>1</v>
      </c>
      <c r="AP32">
        <v>0</v>
      </c>
      <c r="AQ32">
        <v>0</v>
      </c>
      <c r="AR32">
        <v>0</v>
      </c>
      <c r="AS32" t="s">
        <v>6</v>
      </c>
      <c r="AT32">
        <v>10.92</v>
      </c>
      <c r="AU32" t="s">
        <v>6</v>
      </c>
      <c r="AV32">
        <v>2</v>
      </c>
      <c r="AW32">
        <v>2</v>
      </c>
      <c r="AX32">
        <v>69994828</v>
      </c>
      <c r="AY32">
        <v>1</v>
      </c>
      <c r="AZ32">
        <v>0</v>
      </c>
      <c r="BA32">
        <v>36</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CV32">
        <v>0</v>
      </c>
      <c r="CW32">
        <v>0</v>
      </c>
      <c r="CX32" t="e">
        <f>ROUND(Y32*Source!I52,9)</f>
        <v>#REF!</v>
      </c>
      <c r="CY32">
        <f>AD32</f>
        <v>0</v>
      </c>
      <c r="CZ32">
        <f>AH32</f>
        <v>0</v>
      </c>
      <c r="DA32">
        <f>AL32</f>
        <v>1</v>
      </c>
      <c r="DB32">
        <f t="shared" si="1"/>
        <v>0</v>
      </c>
      <c r="DC32">
        <f t="shared" si="2"/>
        <v>0</v>
      </c>
      <c r="DD32" t="s">
        <v>6</v>
      </c>
      <c r="DE32" t="s">
        <v>6</v>
      </c>
      <c r="DF32" t="e">
        <f t="shared" si="15"/>
        <v>#REF!</v>
      </c>
      <c r="DG32" t="e">
        <f t="shared" si="13"/>
        <v>#REF!</v>
      </c>
      <c r="DH32" t="e">
        <f>Source!I52*SmtRes!Y32</f>
        <v>#REF!</v>
      </c>
      <c r="DI32">
        <f>AD32</f>
        <v>0</v>
      </c>
      <c r="DJ32">
        <f>EtalonRes!AB36</f>
        <v>0</v>
      </c>
      <c r="DK32">
        <f>Source!BA52</f>
        <v>1</v>
      </c>
      <c r="DL32" t="s">
        <v>6</v>
      </c>
      <c r="DM32">
        <v>0</v>
      </c>
      <c r="DN32" t="s">
        <v>6</v>
      </c>
      <c r="DO32">
        <v>0</v>
      </c>
      <c r="GQ32">
        <v>-1</v>
      </c>
      <c r="GR32">
        <v>-1</v>
      </c>
    </row>
    <row r="33" spans="1:200" x14ac:dyDescent="0.2">
      <c r="A33">
        <f>ROW(Source!A52)</f>
        <v>52</v>
      </c>
      <c r="B33">
        <v>69994508</v>
      </c>
      <c r="C33">
        <v>69994815</v>
      </c>
      <c r="D33">
        <v>27439418</v>
      </c>
      <c r="E33">
        <v>1</v>
      </c>
      <c r="F33">
        <v>1</v>
      </c>
      <c r="G33">
        <v>1</v>
      </c>
      <c r="H33">
        <v>2</v>
      </c>
      <c r="I33" t="s">
        <v>328</v>
      </c>
      <c r="J33" t="s">
        <v>329</v>
      </c>
      <c r="K33" t="s">
        <v>330</v>
      </c>
      <c r="L33">
        <v>1368</v>
      </c>
      <c r="N33">
        <v>1011</v>
      </c>
      <c r="O33" t="s">
        <v>317</v>
      </c>
      <c r="P33" t="s">
        <v>317</v>
      </c>
      <c r="Q33">
        <v>1</v>
      </c>
      <c r="W33">
        <v>0</v>
      </c>
      <c r="X33">
        <v>674127709</v>
      </c>
      <c r="Y33">
        <f t="shared" ref="Y33:Y64" si="16">AT33</f>
        <v>9.69</v>
      </c>
      <c r="AA33">
        <v>0</v>
      </c>
      <c r="AB33">
        <v>91.69</v>
      </c>
      <c r="AC33">
        <v>13.61</v>
      </c>
      <c r="AD33">
        <v>0</v>
      </c>
      <c r="AE33">
        <v>0</v>
      </c>
      <c r="AF33">
        <v>91.69</v>
      </c>
      <c r="AG33">
        <v>13.61</v>
      </c>
      <c r="AH33">
        <v>0</v>
      </c>
      <c r="AI33">
        <v>1</v>
      </c>
      <c r="AJ33">
        <v>1</v>
      </c>
      <c r="AK33">
        <v>1</v>
      </c>
      <c r="AL33">
        <v>1</v>
      </c>
      <c r="AM33">
        <v>0</v>
      </c>
      <c r="AN33">
        <v>0</v>
      </c>
      <c r="AO33">
        <v>1</v>
      </c>
      <c r="AP33">
        <v>0</v>
      </c>
      <c r="AQ33">
        <v>0</v>
      </c>
      <c r="AR33">
        <v>0</v>
      </c>
      <c r="AS33" t="s">
        <v>6</v>
      </c>
      <c r="AT33">
        <v>9.69</v>
      </c>
      <c r="AU33" t="s">
        <v>6</v>
      </c>
      <c r="AV33">
        <v>0</v>
      </c>
      <c r="AW33">
        <v>2</v>
      </c>
      <c r="AX33">
        <v>69994829</v>
      </c>
      <c r="AY33">
        <v>1</v>
      </c>
      <c r="AZ33">
        <v>0</v>
      </c>
      <c r="BA33">
        <v>37</v>
      </c>
      <c r="BB33">
        <v>0</v>
      </c>
      <c r="BC33">
        <v>0</v>
      </c>
      <c r="BD33">
        <v>0</v>
      </c>
      <c r="BE33">
        <v>0</v>
      </c>
      <c r="BF33">
        <v>0</v>
      </c>
      <c r="BG33">
        <v>0</v>
      </c>
      <c r="BH33">
        <v>0</v>
      </c>
      <c r="BI33">
        <v>0</v>
      </c>
      <c r="BJ33">
        <v>0</v>
      </c>
      <c r="BK33">
        <v>0</v>
      </c>
      <c r="BL33">
        <v>0</v>
      </c>
      <c r="BM33">
        <v>0</v>
      </c>
      <c r="BN33">
        <v>0</v>
      </c>
      <c r="BO33">
        <v>0</v>
      </c>
      <c r="BP33">
        <v>0</v>
      </c>
      <c r="BQ33">
        <v>0</v>
      </c>
      <c r="BR33">
        <v>0</v>
      </c>
      <c r="BS33">
        <v>0</v>
      </c>
      <c r="BT33">
        <v>0</v>
      </c>
      <c r="BU33">
        <v>0</v>
      </c>
      <c r="BV33">
        <v>0</v>
      </c>
      <c r="BW33">
        <v>0</v>
      </c>
      <c r="CV33">
        <v>0</v>
      </c>
      <c r="CW33" t="e">
        <f>ROUND(Y33*Source!I52*DO33,9)</f>
        <v>#REF!</v>
      </c>
      <c r="CX33" t="e">
        <f>ROUND(Y33*Source!I52,9)</f>
        <v>#REF!</v>
      </c>
      <c r="CY33">
        <f>AB33</f>
        <v>91.69</v>
      </c>
      <c r="CZ33">
        <f>AF33</f>
        <v>91.69</v>
      </c>
      <c r="DA33">
        <f>AJ33</f>
        <v>1</v>
      </c>
      <c r="DB33">
        <f t="shared" ref="DB33:DB64" si="17">ROUND(ROUND(AT33*CZ33,2),2)</f>
        <v>888.48</v>
      </c>
      <c r="DC33">
        <f t="shared" ref="DC33:DC64" si="18">ROUND(ROUND(AT33*AG33,2),2)</f>
        <v>131.88</v>
      </c>
      <c r="DD33" t="s">
        <v>6</v>
      </c>
      <c r="DE33" t="s">
        <v>6</v>
      </c>
      <c r="DF33" t="e">
        <f t="shared" si="15"/>
        <v>#REF!</v>
      </c>
      <c r="DG33" t="e">
        <f t="shared" si="13"/>
        <v>#REF!</v>
      </c>
      <c r="DH33" t="e">
        <f>Source!I52*SmtRes!Y33</f>
        <v>#REF!</v>
      </c>
      <c r="DI33">
        <f>AB33</f>
        <v>91.69</v>
      </c>
      <c r="DJ33">
        <f>EtalonRes!Z37</f>
        <v>91.69</v>
      </c>
      <c r="DK33">
        <f>Source!BB52</f>
        <v>1</v>
      </c>
      <c r="DL33" t="s">
        <v>6</v>
      </c>
      <c r="DM33">
        <v>0</v>
      </c>
      <c r="DN33" t="s">
        <v>6</v>
      </c>
      <c r="DO33">
        <v>0</v>
      </c>
      <c r="GQ33">
        <v>-1</v>
      </c>
      <c r="GR33">
        <v>-1</v>
      </c>
    </row>
    <row r="34" spans="1:200" x14ac:dyDescent="0.2">
      <c r="A34">
        <f>ROW(Source!A52)</f>
        <v>52</v>
      </c>
      <c r="B34">
        <v>69994508</v>
      </c>
      <c r="C34">
        <v>69994815</v>
      </c>
      <c r="D34">
        <v>27439499</v>
      </c>
      <c r="E34">
        <v>1</v>
      </c>
      <c r="F34">
        <v>1</v>
      </c>
      <c r="G34">
        <v>1</v>
      </c>
      <c r="H34">
        <v>2</v>
      </c>
      <c r="I34" t="s">
        <v>331</v>
      </c>
      <c r="J34" t="s">
        <v>332</v>
      </c>
      <c r="K34" t="s">
        <v>333</v>
      </c>
      <c r="L34">
        <v>1368</v>
      </c>
      <c r="N34">
        <v>1011</v>
      </c>
      <c r="O34" t="s">
        <v>317</v>
      </c>
      <c r="P34" t="s">
        <v>317</v>
      </c>
      <c r="Q34">
        <v>1</v>
      </c>
      <c r="W34">
        <v>0</v>
      </c>
      <c r="X34">
        <v>1890856440</v>
      </c>
      <c r="Y34">
        <f t="shared" si="16"/>
        <v>1.23</v>
      </c>
      <c r="AA34">
        <v>0</v>
      </c>
      <c r="AB34">
        <v>112.67</v>
      </c>
      <c r="AC34">
        <v>13.61</v>
      </c>
      <c r="AD34">
        <v>0</v>
      </c>
      <c r="AE34">
        <v>0</v>
      </c>
      <c r="AF34">
        <v>112.67</v>
      </c>
      <c r="AG34">
        <v>13.61</v>
      </c>
      <c r="AH34">
        <v>0</v>
      </c>
      <c r="AI34">
        <v>1</v>
      </c>
      <c r="AJ34">
        <v>1</v>
      </c>
      <c r="AK34">
        <v>1</v>
      </c>
      <c r="AL34">
        <v>1</v>
      </c>
      <c r="AM34">
        <v>0</v>
      </c>
      <c r="AN34">
        <v>0</v>
      </c>
      <c r="AO34">
        <v>1</v>
      </c>
      <c r="AP34">
        <v>0</v>
      </c>
      <c r="AQ34">
        <v>0</v>
      </c>
      <c r="AR34">
        <v>0</v>
      </c>
      <c r="AS34" t="s">
        <v>6</v>
      </c>
      <c r="AT34">
        <v>1.23</v>
      </c>
      <c r="AU34" t="s">
        <v>6</v>
      </c>
      <c r="AV34">
        <v>0</v>
      </c>
      <c r="AW34">
        <v>2</v>
      </c>
      <c r="AX34">
        <v>69994830</v>
      </c>
      <c r="AY34">
        <v>1</v>
      </c>
      <c r="AZ34">
        <v>0</v>
      </c>
      <c r="BA34">
        <v>38</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CV34">
        <v>0</v>
      </c>
      <c r="CW34" t="e">
        <f>ROUND(Y34*Source!I52*DO34,9)</f>
        <v>#REF!</v>
      </c>
      <c r="CX34" t="e">
        <f>ROUND(Y34*Source!I52,9)</f>
        <v>#REF!</v>
      </c>
      <c r="CY34">
        <f>AB34</f>
        <v>112.67</v>
      </c>
      <c r="CZ34">
        <f>AF34</f>
        <v>112.67</v>
      </c>
      <c r="DA34">
        <f>AJ34</f>
        <v>1</v>
      </c>
      <c r="DB34">
        <f t="shared" si="17"/>
        <v>138.58000000000001</v>
      </c>
      <c r="DC34">
        <f t="shared" si="18"/>
        <v>16.739999999999998</v>
      </c>
      <c r="DD34" t="s">
        <v>6</v>
      </c>
      <c r="DE34" t="s">
        <v>6</v>
      </c>
      <c r="DF34" t="e">
        <f t="shared" si="15"/>
        <v>#REF!</v>
      </c>
      <c r="DG34" t="e">
        <f t="shared" si="13"/>
        <v>#REF!</v>
      </c>
      <c r="DH34" t="e">
        <f>Source!I52*SmtRes!Y34</f>
        <v>#REF!</v>
      </c>
      <c r="DI34">
        <f>AB34</f>
        <v>112.67</v>
      </c>
      <c r="DJ34">
        <f>EtalonRes!Z38</f>
        <v>112.67</v>
      </c>
      <c r="DK34">
        <f>Source!BB52</f>
        <v>1</v>
      </c>
      <c r="DL34" t="s">
        <v>6</v>
      </c>
      <c r="DM34">
        <v>0</v>
      </c>
      <c r="DN34" t="s">
        <v>6</v>
      </c>
      <c r="DO34">
        <v>0</v>
      </c>
      <c r="GQ34">
        <v>-1</v>
      </c>
      <c r="GR34">
        <v>-1</v>
      </c>
    </row>
    <row r="35" spans="1:200" x14ac:dyDescent="0.2">
      <c r="A35">
        <f>ROW(Source!A52)</f>
        <v>52</v>
      </c>
      <c r="B35">
        <v>69994508</v>
      </c>
      <c r="C35">
        <v>69994815</v>
      </c>
      <c r="D35">
        <v>27440113</v>
      </c>
      <c r="E35">
        <v>1</v>
      </c>
      <c r="F35">
        <v>1</v>
      </c>
      <c r="G35">
        <v>1</v>
      </c>
      <c r="H35">
        <v>2</v>
      </c>
      <c r="I35" t="s">
        <v>334</v>
      </c>
      <c r="J35" t="s">
        <v>335</v>
      </c>
      <c r="K35" t="s">
        <v>336</v>
      </c>
      <c r="L35">
        <v>1368</v>
      </c>
      <c r="N35">
        <v>1011</v>
      </c>
      <c r="O35" t="s">
        <v>317</v>
      </c>
      <c r="P35" t="s">
        <v>317</v>
      </c>
      <c r="Q35">
        <v>1</v>
      </c>
      <c r="W35">
        <v>0</v>
      </c>
      <c r="X35">
        <v>-1092641070</v>
      </c>
      <c r="Y35">
        <f t="shared" si="16"/>
        <v>2.86</v>
      </c>
      <c r="AA35">
        <v>0</v>
      </c>
      <c r="AB35">
        <v>29.26</v>
      </c>
      <c r="AC35">
        <v>0</v>
      </c>
      <c r="AD35">
        <v>0</v>
      </c>
      <c r="AE35">
        <v>0</v>
      </c>
      <c r="AF35">
        <v>29.26</v>
      </c>
      <c r="AG35">
        <v>0</v>
      </c>
      <c r="AH35">
        <v>0</v>
      </c>
      <c r="AI35">
        <v>1</v>
      </c>
      <c r="AJ35">
        <v>1</v>
      </c>
      <c r="AK35">
        <v>1</v>
      </c>
      <c r="AL35">
        <v>1</v>
      </c>
      <c r="AM35">
        <v>0</v>
      </c>
      <c r="AN35">
        <v>0</v>
      </c>
      <c r="AO35">
        <v>1</v>
      </c>
      <c r="AP35">
        <v>0</v>
      </c>
      <c r="AQ35">
        <v>0</v>
      </c>
      <c r="AR35">
        <v>0</v>
      </c>
      <c r="AS35" t="s">
        <v>6</v>
      </c>
      <c r="AT35">
        <v>2.86</v>
      </c>
      <c r="AU35" t="s">
        <v>6</v>
      </c>
      <c r="AV35">
        <v>0</v>
      </c>
      <c r="AW35">
        <v>2</v>
      </c>
      <c r="AX35">
        <v>69994831</v>
      </c>
      <c r="AY35">
        <v>1</v>
      </c>
      <c r="AZ35">
        <v>0</v>
      </c>
      <c r="BA35">
        <v>39</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CV35">
        <v>0</v>
      </c>
      <c r="CW35" t="e">
        <f>ROUND(Y35*Source!I52*DO35,9)</f>
        <v>#REF!</v>
      </c>
      <c r="CX35" t="e">
        <f>ROUND(Y35*Source!I52,9)</f>
        <v>#REF!</v>
      </c>
      <c r="CY35">
        <f>AB35</f>
        <v>29.26</v>
      </c>
      <c r="CZ35">
        <f>AF35</f>
        <v>29.26</v>
      </c>
      <c r="DA35">
        <f>AJ35</f>
        <v>1</v>
      </c>
      <c r="DB35">
        <f t="shared" si="17"/>
        <v>83.68</v>
      </c>
      <c r="DC35">
        <f t="shared" si="18"/>
        <v>0</v>
      </c>
      <c r="DD35" t="s">
        <v>6</v>
      </c>
      <c r="DE35" t="s">
        <v>6</v>
      </c>
      <c r="DF35" t="e">
        <f t="shared" si="15"/>
        <v>#REF!</v>
      </c>
      <c r="DG35" t="e">
        <f t="shared" si="13"/>
        <v>#REF!</v>
      </c>
      <c r="DH35" t="e">
        <f>Source!I52*SmtRes!Y35</f>
        <v>#REF!</v>
      </c>
      <c r="DI35">
        <f>AB35</f>
        <v>29.26</v>
      </c>
      <c r="DJ35">
        <f>EtalonRes!Z39</f>
        <v>29.26</v>
      </c>
      <c r="DK35">
        <f>Source!BB52</f>
        <v>1</v>
      </c>
      <c r="DL35" t="s">
        <v>6</v>
      </c>
      <c r="DM35">
        <v>0</v>
      </c>
      <c r="DN35" t="s">
        <v>6</v>
      </c>
      <c r="DO35">
        <v>0</v>
      </c>
      <c r="GQ35">
        <v>-1</v>
      </c>
      <c r="GR35">
        <v>-1</v>
      </c>
    </row>
    <row r="36" spans="1:200" x14ac:dyDescent="0.2">
      <c r="A36">
        <f>ROW(Source!A52)</f>
        <v>52</v>
      </c>
      <c r="B36">
        <v>69994508</v>
      </c>
      <c r="C36">
        <v>69994815</v>
      </c>
      <c r="D36">
        <v>27440303</v>
      </c>
      <c r="E36">
        <v>1</v>
      </c>
      <c r="F36">
        <v>1</v>
      </c>
      <c r="G36">
        <v>1</v>
      </c>
      <c r="H36">
        <v>2</v>
      </c>
      <c r="I36" t="s">
        <v>314</v>
      </c>
      <c r="J36" t="s">
        <v>315</v>
      </c>
      <c r="K36" t="s">
        <v>316</v>
      </c>
      <c r="L36">
        <v>1368</v>
      </c>
      <c r="N36">
        <v>1011</v>
      </c>
      <c r="O36" t="s">
        <v>317</v>
      </c>
      <c r="P36" t="s">
        <v>317</v>
      </c>
      <c r="Q36">
        <v>1</v>
      </c>
      <c r="W36">
        <v>0</v>
      </c>
      <c r="X36">
        <v>-339261745</v>
      </c>
      <c r="Y36">
        <f t="shared" si="16"/>
        <v>2.5299999999999998</v>
      </c>
      <c r="AA36">
        <v>0</v>
      </c>
      <c r="AB36">
        <v>2.95</v>
      </c>
      <c r="AC36">
        <v>0</v>
      </c>
      <c r="AD36">
        <v>0</v>
      </c>
      <c r="AE36">
        <v>0</v>
      </c>
      <c r="AF36">
        <v>2.95</v>
      </c>
      <c r="AG36">
        <v>0</v>
      </c>
      <c r="AH36">
        <v>0</v>
      </c>
      <c r="AI36">
        <v>1</v>
      </c>
      <c r="AJ36">
        <v>1</v>
      </c>
      <c r="AK36">
        <v>1</v>
      </c>
      <c r="AL36">
        <v>1</v>
      </c>
      <c r="AM36">
        <v>0</v>
      </c>
      <c r="AN36">
        <v>0</v>
      </c>
      <c r="AO36">
        <v>1</v>
      </c>
      <c r="AP36">
        <v>0</v>
      </c>
      <c r="AQ36">
        <v>0</v>
      </c>
      <c r="AR36">
        <v>0</v>
      </c>
      <c r="AS36" t="s">
        <v>6</v>
      </c>
      <c r="AT36">
        <v>2.5299999999999998</v>
      </c>
      <c r="AU36" t="s">
        <v>6</v>
      </c>
      <c r="AV36">
        <v>0</v>
      </c>
      <c r="AW36">
        <v>2</v>
      </c>
      <c r="AX36">
        <v>69994832</v>
      </c>
      <c r="AY36">
        <v>1</v>
      </c>
      <c r="AZ36">
        <v>0</v>
      </c>
      <c r="BA36">
        <v>40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CV36">
        <v>0</v>
      </c>
      <c r="CW36" t="e">
        <f>ROUND(Y36*Source!I52*DO36,9)</f>
        <v>#REF!</v>
      </c>
      <c r="CX36" t="e">
        <f>ROUND(Y36*Source!I52,9)</f>
        <v>#REF!</v>
      </c>
      <c r="CY36">
        <f>AB36</f>
        <v>2.95</v>
      </c>
      <c r="CZ36">
        <f>AF36</f>
        <v>2.95</v>
      </c>
      <c r="DA36">
        <f>AJ36</f>
        <v>1</v>
      </c>
      <c r="DB36">
        <f t="shared" si="17"/>
        <v>7.46</v>
      </c>
      <c r="DC36">
        <f t="shared" si="18"/>
        <v>0</v>
      </c>
      <c r="DD36" t="s">
        <v>6</v>
      </c>
      <c r="DE36" t="s">
        <v>6</v>
      </c>
      <c r="DF36" t="e">
        <f t="shared" si="15"/>
        <v>#REF!</v>
      </c>
      <c r="DG36" t="e">
        <f t="shared" si="13"/>
        <v>#REF!</v>
      </c>
      <c r="DH36" t="e">
        <f>Source!I52*SmtRes!Y36</f>
        <v>#REF!</v>
      </c>
      <c r="DI36">
        <f>AB36</f>
        <v>2.95</v>
      </c>
      <c r="DJ36">
        <f>EtalonRes!Z40</f>
        <v>2.95</v>
      </c>
      <c r="DK36">
        <f>Source!BB52</f>
        <v>1</v>
      </c>
      <c r="DL36" t="s">
        <v>6</v>
      </c>
      <c r="DM36">
        <v>0</v>
      </c>
      <c r="DN36" t="s">
        <v>6</v>
      </c>
      <c r="DO36">
        <v>0</v>
      </c>
      <c r="GQ36">
        <v>-1</v>
      </c>
      <c r="GR36">
        <v>-1</v>
      </c>
    </row>
    <row r="37" spans="1:200" x14ac:dyDescent="0.2">
      <c r="A37">
        <f>ROW(Source!A52)</f>
        <v>52</v>
      </c>
      <c r="B37">
        <v>69994508</v>
      </c>
      <c r="C37">
        <v>69994815</v>
      </c>
      <c r="D37">
        <v>27441327</v>
      </c>
      <c r="E37">
        <v>1</v>
      </c>
      <c r="F37">
        <v>1</v>
      </c>
      <c r="G37">
        <v>1</v>
      </c>
      <c r="H37">
        <v>2</v>
      </c>
      <c r="I37" t="s">
        <v>337</v>
      </c>
      <c r="J37" t="s">
        <v>338</v>
      </c>
      <c r="K37" t="s">
        <v>339</v>
      </c>
      <c r="L37">
        <v>1368</v>
      </c>
      <c r="N37">
        <v>1011</v>
      </c>
      <c r="O37" t="s">
        <v>317</v>
      </c>
      <c r="P37" t="s">
        <v>317</v>
      </c>
      <c r="Q37">
        <v>1</v>
      </c>
      <c r="W37">
        <v>0</v>
      </c>
      <c r="X37">
        <v>-1583389094</v>
      </c>
      <c r="Y37">
        <f t="shared" si="16"/>
        <v>1.84</v>
      </c>
      <c r="AA37">
        <v>0</v>
      </c>
      <c r="AB37">
        <v>93.37</v>
      </c>
      <c r="AC37">
        <v>11.69</v>
      </c>
      <c r="AD37">
        <v>0</v>
      </c>
      <c r="AE37">
        <v>0</v>
      </c>
      <c r="AF37">
        <v>93.37</v>
      </c>
      <c r="AG37">
        <v>11.69</v>
      </c>
      <c r="AH37">
        <v>0</v>
      </c>
      <c r="AI37">
        <v>1</v>
      </c>
      <c r="AJ37">
        <v>1</v>
      </c>
      <c r="AK37">
        <v>1</v>
      </c>
      <c r="AL37">
        <v>1</v>
      </c>
      <c r="AM37">
        <v>0</v>
      </c>
      <c r="AN37">
        <v>0</v>
      </c>
      <c r="AO37">
        <v>1</v>
      </c>
      <c r="AP37">
        <v>0</v>
      </c>
      <c r="AQ37">
        <v>0</v>
      </c>
      <c r="AR37">
        <v>0</v>
      </c>
      <c r="AS37" t="s">
        <v>6</v>
      </c>
      <c r="AT37">
        <v>1.84</v>
      </c>
      <c r="AU37" t="s">
        <v>6</v>
      </c>
      <c r="AV37">
        <v>0</v>
      </c>
      <c r="AW37">
        <v>2</v>
      </c>
      <c r="AX37">
        <v>69994833</v>
      </c>
      <c r="AY37">
        <v>1</v>
      </c>
      <c r="AZ37">
        <v>0</v>
      </c>
      <c r="BA37">
        <v>41</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CV37">
        <v>0</v>
      </c>
      <c r="CW37" t="e">
        <f>ROUND(Y37*Source!I52*DO37,9)</f>
        <v>#REF!</v>
      </c>
      <c r="CX37" t="e">
        <f>ROUND(Y37*Source!I52,9)</f>
        <v>#REF!</v>
      </c>
      <c r="CY37">
        <f>AB37</f>
        <v>93.37</v>
      </c>
      <c r="CZ37">
        <f>AF37</f>
        <v>93.37</v>
      </c>
      <c r="DA37">
        <f>AJ37</f>
        <v>1</v>
      </c>
      <c r="DB37">
        <f t="shared" si="17"/>
        <v>171.8</v>
      </c>
      <c r="DC37">
        <f t="shared" si="18"/>
        <v>21.51</v>
      </c>
      <c r="DD37" t="s">
        <v>6</v>
      </c>
      <c r="DE37" t="s">
        <v>6</v>
      </c>
      <c r="DF37" t="e">
        <f t="shared" si="15"/>
        <v>#REF!</v>
      </c>
      <c r="DG37" t="e">
        <f t="shared" si="13"/>
        <v>#REF!</v>
      </c>
      <c r="DH37" t="e">
        <f>Source!I52*SmtRes!Y37</f>
        <v>#REF!</v>
      </c>
      <c r="DI37">
        <f>AB37</f>
        <v>93.37</v>
      </c>
      <c r="DJ37">
        <f>EtalonRes!Z41</f>
        <v>93.37</v>
      </c>
      <c r="DK37">
        <f>Source!BB52</f>
        <v>1</v>
      </c>
      <c r="DL37" t="s">
        <v>6</v>
      </c>
      <c r="DM37">
        <v>0</v>
      </c>
      <c r="DN37" t="s">
        <v>6</v>
      </c>
      <c r="DO37">
        <v>0</v>
      </c>
      <c r="GQ37">
        <v>-1</v>
      </c>
      <c r="GR37">
        <v>-1</v>
      </c>
    </row>
    <row r="38" spans="1:200" x14ac:dyDescent="0.2">
      <c r="A38">
        <f>ROW(Source!A52)</f>
        <v>52</v>
      </c>
      <c r="B38">
        <v>69994508</v>
      </c>
      <c r="C38">
        <v>69994815</v>
      </c>
      <c r="D38">
        <v>27392254</v>
      </c>
      <c r="E38">
        <v>1</v>
      </c>
      <c r="F38">
        <v>1</v>
      </c>
      <c r="G38">
        <v>1</v>
      </c>
      <c r="H38">
        <v>3</v>
      </c>
      <c r="I38" t="s">
        <v>92</v>
      </c>
      <c r="J38" t="s">
        <v>94</v>
      </c>
      <c r="K38" t="s">
        <v>93</v>
      </c>
      <c r="L38">
        <v>1354</v>
      </c>
      <c r="N38">
        <v>1010</v>
      </c>
      <c r="O38" t="s">
        <v>65</v>
      </c>
      <c r="P38" t="s">
        <v>65</v>
      </c>
      <c r="Q38">
        <v>1</v>
      </c>
      <c r="W38">
        <v>0</v>
      </c>
      <c r="X38">
        <v>-2025423861</v>
      </c>
      <c r="Y38">
        <f t="shared" si="16"/>
        <v>500</v>
      </c>
      <c r="AA38">
        <v>447.49</v>
      </c>
      <c r="AB38">
        <v>0</v>
      </c>
      <c r="AC38">
        <v>0</v>
      </c>
      <c r="AD38">
        <v>0</v>
      </c>
      <c r="AE38">
        <v>447.49</v>
      </c>
      <c r="AF38">
        <v>0</v>
      </c>
      <c r="AG38">
        <v>0</v>
      </c>
      <c r="AH38">
        <v>0</v>
      </c>
      <c r="AI38">
        <v>1</v>
      </c>
      <c r="AJ38">
        <v>1</v>
      </c>
      <c r="AK38">
        <v>1</v>
      </c>
      <c r="AL38">
        <v>1</v>
      </c>
      <c r="AM38">
        <v>0</v>
      </c>
      <c r="AN38">
        <v>0</v>
      </c>
      <c r="AO38">
        <v>0</v>
      </c>
      <c r="AP38">
        <v>0</v>
      </c>
      <c r="AQ38">
        <v>0</v>
      </c>
      <c r="AR38">
        <v>0</v>
      </c>
      <c r="AS38" t="s">
        <v>6</v>
      </c>
      <c r="AT38">
        <v>500</v>
      </c>
      <c r="AU38" t="s">
        <v>6</v>
      </c>
      <c r="AV38">
        <v>0</v>
      </c>
      <c r="AW38">
        <v>1</v>
      </c>
      <c r="AX38">
        <v>-1</v>
      </c>
      <c r="AY38">
        <v>0</v>
      </c>
      <c r="AZ38">
        <v>0</v>
      </c>
      <c r="BA38" t="s">
        <v>6</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CV38">
        <v>0</v>
      </c>
      <c r="CW38">
        <v>0</v>
      </c>
      <c r="CX38" t="e">
        <f>ROUND(Y38*Source!I52,9)</f>
        <v>#REF!</v>
      </c>
      <c r="CY38">
        <f>AA38</f>
        <v>447.49</v>
      </c>
      <c r="CZ38">
        <f>AE38</f>
        <v>447.49</v>
      </c>
      <c r="DA38">
        <f>AI38</f>
        <v>1</v>
      </c>
      <c r="DB38">
        <f t="shared" si="17"/>
        <v>223745</v>
      </c>
      <c r="DC38">
        <f t="shared" si="18"/>
        <v>0</v>
      </c>
      <c r="DD38" t="s">
        <v>6</v>
      </c>
      <c r="DE38" t="s">
        <v>6</v>
      </c>
      <c r="DF38" t="e">
        <f t="shared" si="15"/>
        <v>#REF!</v>
      </c>
      <c r="DG38" t="e">
        <f t="shared" si="13"/>
        <v>#REF!</v>
      </c>
      <c r="DH38" t="e">
        <f>Source!I52*SmtRes!Y38</f>
        <v>#REF!</v>
      </c>
      <c r="DI38">
        <f>AA38</f>
        <v>447.49</v>
      </c>
      <c r="DJ38" t="e">
        <f>DF38</f>
        <v>#REF!</v>
      </c>
      <c r="DK38">
        <f>Source!BC52</f>
        <v>1</v>
      </c>
      <c r="DL38" t="s">
        <v>6</v>
      </c>
      <c r="DM38">
        <v>0</v>
      </c>
      <c r="DN38" t="s">
        <v>6</v>
      </c>
      <c r="DO38">
        <v>0</v>
      </c>
      <c r="GP38">
        <v>1</v>
      </c>
      <c r="GQ38">
        <v>-1</v>
      </c>
      <c r="GR38">
        <v>-1</v>
      </c>
    </row>
    <row r="39" spans="1:200" x14ac:dyDescent="0.2">
      <c r="A39">
        <f>ROW(Source!A53)</f>
        <v>53</v>
      </c>
      <c r="B39">
        <v>69994509</v>
      </c>
      <c r="C39">
        <v>69994815</v>
      </c>
      <c r="D39">
        <v>27494941</v>
      </c>
      <c r="E39">
        <v>1</v>
      </c>
      <c r="F39">
        <v>1</v>
      </c>
      <c r="G39">
        <v>1</v>
      </c>
      <c r="H39">
        <v>1</v>
      </c>
      <c r="I39" t="s">
        <v>324</v>
      </c>
      <c r="J39" t="s">
        <v>6</v>
      </c>
      <c r="K39" t="s">
        <v>325</v>
      </c>
      <c r="L39">
        <v>1369</v>
      </c>
      <c r="N39">
        <v>1013</v>
      </c>
      <c r="O39" t="s">
        <v>313</v>
      </c>
      <c r="P39" t="s">
        <v>313</v>
      </c>
      <c r="Q39">
        <v>1</v>
      </c>
      <c r="W39">
        <v>0</v>
      </c>
      <c r="X39">
        <v>125517987</v>
      </c>
      <c r="Y39">
        <f t="shared" si="16"/>
        <v>142.68</v>
      </c>
      <c r="AA39">
        <v>0</v>
      </c>
      <c r="AB39">
        <v>0</v>
      </c>
      <c r="AC39">
        <v>0</v>
      </c>
      <c r="AD39">
        <v>246.94</v>
      </c>
      <c r="AE39">
        <v>0</v>
      </c>
      <c r="AF39">
        <v>0</v>
      </c>
      <c r="AG39">
        <v>0</v>
      </c>
      <c r="AH39">
        <v>8.5299999999999994</v>
      </c>
      <c r="AI39">
        <v>1</v>
      </c>
      <c r="AJ39">
        <v>1</v>
      </c>
      <c r="AK39">
        <v>1</v>
      </c>
      <c r="AL39">
        <v>28.95</v>
      </c>
      <c r="AM39">
        <v>5</v>
      </c>
      <c r="AN39">
        <v>0</v>
      </c>
      <c r="AO39">
        <v>1</v>
      </c>
      <c r="AP39">
        <v>0</v>
      </c>
      <c r="AQ39">
        <v>0</v>
      </c>
      <c r="AR39">
        <v>0</v>
      </c>
      <c r="AS39" t="s">
        <v>6</v>
      </c>
      <c r="AT39">
        <v>142.68</v>
      </c>
      <c r="AU39" t="s">
        <v>6</v>
      </c>
      <c r="AV39">
        <v>1</v>
      </c>
      <c r="AW39">
        <v>2</v>
      </c>
      <c r="AX39">
        <v>69994827</v>
      </c>
      <c r="AY39">
        <v>1</v>
      </c>
      <c r="AZ39">
        <v>0</v>
      </c>
      <c r="BA39">
        <v>51</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CU39" t="e">
        <f>ROUND(AT39*Source!I53*AH39*AL39,0)</f>
        <v>#REF!</v>
      </c>
      <c r="CV39" t="e">
        <f>ROUND(Y39*Source!I53,9)</f>
        <v>#REF!</v>
      </c>
      <c r="CW39">
        <v>0</v>
      </c>
      <c r="CX39" t="e">
        <f>ROUND(Y39*Source!I53,9)</f>
        <v>#REF!</v>
      </c>
      <c r="CY39">
        <f>AD39</f>
        <v>246.94</v>
      </c>
      <c r="CZ39">
        <f>AH39</f>
        <v>8.5299999999999994</v>
      </c>
      <c r="DA39">
        <f>AL39</f>
        <v>28.95</v>
      </c>
      <c r="DB39">
        <f t="shared" si="17"/>
        <v>1217.06</v>
      </c>
      <c r="DC39">
        <f t="shared" si="18"/>
        <v>0</v>
      </c>
      <c r="DD39" t="s">
        <v>6</v>
      </c>
      <c r="DE39" t="s">
        <v>6</v>
      </c>
      <c r="DF39" t="e">
        <f t="shared" si="15"/>
        <v>#REF!</v>
      </c>
      <c r="DG39" t="e">
        <f t="shared" si="13"/>
        <v>#REF!</v>
      </c>
      <c r="DH39" t="e">
        <f>Source!I53*SmtRes!Y39</f>
        <v>#REF!</v>
      </c>
      <c r="DI39">
        <f>AD39</f>
        <v>246.94</v>
      </c>
      <c r="DJ39">
        <f>EtalonRes!AB51</f>
        <v>8.5299999999999994</v>
      </c>
      <c r="DK39">
        <f>Source!BA53</f>
        <v>28.95</v>
      </c>
      <c r="DL39" t="s">
        <v>6</v>
      </c>
      <c r="DM39">
        <v>0</v>
      </c>
      <c r="DN39" t="s">
        <v>6</v>
      </c>
      <c r="DO39">
        <v>0</v>
      </c>
      <c r="GQ39">
        <v>-1</v>
      </c>
      <c r="GR39">
        <v>-1</v>
      </c>
    </row>
    <row r="40" spans="1:200" x14ac:dyDescent="0.2">
      <c r="A40">
        <f>ROW(Source!A53)</f>
        <v>53</v>
      </c>
      <c r="B40">
        <v>69994509</v>
      </c>
      <c r="C40">
        <v>69994815</v>
      </c>
      <c r="D40">
        <v>121548</v>
      </c>
      <c r="E40">
        <v>1</v>
      </c>
      <c r="F40">
        <v>1</v>
      </c>
      <c r="G40">
        <v>1</v>
      </c>
      <c r="H40">
        <v>1</v>
      </c>
      <c r="I40" t="s">
        <v>36</v>
      </c>
      <c r="J40" t="s">
        <v>6</v>
      </c>
      <c r="K40" t="s">
        <v>326</v>
      </c>
      <c r="L40">
        <v>608254</v>
      </c>
      <c r="N40">
        <v>1013</v>
      </c>
      <c r="O40" t="s">
        <v>327</v>
      </c>
      <c r="P40" t="s">
        <v>327</v>
      </c>
      <c r="Q40">
        <v>1</v>
      </c>
      <c r="W40">
        <v>0</v>
      </c>
      <c r="X40">
        <v>-185737400</v>
      </c>
      <c r="Y40">
        <f t="shared" si="16"/>
        <v>10.92</v>
      </c>
      <c r="AA40">
        <v>0</v>
      </c>
      <c r="AB40">
        <v>0</v>
      </c>
      <c r="AC40">
        <v>0</v>
      </c>
      <c r="AD40">
        <v>0</v>
      </c>
      <c r="AE40">
        <v>0</v>
      </c>
      <c r="AF40">
        <v>0</v>
      </c>
      <c r="AG40">
        <v>0</v>
      </c>
      <c r="AH40">
        <v>0</v>
      </c>
      <c r="AI40">
        <v>1</v>
      </c>
      <c r="AJ40">
        <v>1</v>
      </c>
      <c r="AK40">
        <v>19.8</v>
      </c>
      <c r="AL40">
        <v>1</v>
      </c>
      <c r="AM40">
        <v>5</v>
      </c>
      <c r="AN40">
        <v>0</v>
      </c>
      <c r="AO40">
        <v>1</v>
      </c>
      <c r="AP40">
        <v>0</v>
      </c>
      <c r="AQ40">
        <v>0</v>
      </c>
      <c r="AR40">
        <v>0</v>
      </c>
      <c r="AS40" t="s">
        <v>6</v>
      </c>
      <c r="AT40">
        <v>10.92</v>
      </c>
      <c r="AU40" t="s">
        <v>6</v>
      </c>
      <c r="AV40">
        <v>2</v>
      </c>
      <c r="AW40">
        <v>2</v>
      </c>
      <c r="AX40">
        <v>69994828</v>
      </c>
      <c r="AY40">
        <v>1</v>
      </c>
      <c r="AZ40">
        <v>0</v>
      </c>
      <c r="BA40">
        <v>52</v>
      </c>
      <c r="BB40">
        <v>0</v>
      </c>
      <c r="BC40">
        <v>0</v>
      </c>
      <c r="BD40">
        <v>0</v>
      </c>
      <c r="BE40">
        <v>0</v>
      </c>
      <c r="BF40">
        <v>0</v>
      </c>
      <c r="BG40">
        <v>0</v>
      </c>
      <c r="BH40">
        <v>0</v>
      </c>
      <c r="BI40">
        <v>0</v>
      </c>
      <c r="BJ40">
        <v>0</v>
      </c>
      <c r="BK40">
        <v>0</v>
      </c>
      <c r="BL40">
        <v>0</v>
      </c>
      <c r="BM40">
        <v>0</v>
      </c>
      <c r="BN40">
        <v>0</v>
      </c>
      <c r="BO40">
        <v>0</v>
      </c>
      <c r="BP40">
        <v>0</v>
      </c>
      <c r="BQ40">
        <v>0</v>
      </c>
      <c r="BR40">
        <v>0</v>
      </c>
      <c r="BS40">
        <v>0</v>
      </c>
      <c r="BT40">
        <v>0</v>
      </c>
      <c r="BU40">
        <v>0</v>
      </c>
      <c r="BV40">
        <v>0</v>
      </c>
      <c r="BW40">
        <v>0</v>
      </c>
      <c r="CV40">
        <v>0</v>
      </c>
      <c r="CW40">
        <v>0</v>
      </c>
      <c r="CX40" t="e">
        <f>ROUND(Y40*Source!I53,9)</f>
        <v>#REF!</v>
      </c>
      <c r="CY40">
        <f>AD40</f>
        <v>0</v>
      </c>
      <c r="CZ40">
        <f>AH40</f>
        <v>0</v>
      </c>
      <c r="DA40">
        <f>AL40</f>
        <v>1</v>
      </c>
      <c r="DB40">
        <f t="shared" si="17"/>
        <v>0</v>
      </c>
      <c r="DC40">
        <f t="shared" si="18"/>
        <v>0</v>
      </c>
      <c r="DD40" t="s">
        <v>6</v>
      </c>
      <c r="DE40" t="s">
        <v>6</v>
      </c>
      <c r="DF40" t="e">
        <f t="shared" si="15"/>
        <v>#REF!</v>
      </c>
      <c r="DG40" t="e">
        <f t="shared" si="13"/>
        <v>#REF!</v>
      </c>
      <c r="DH40" t="e">
        <f>Source!I53*SmtRes!Y40</f>
        <v>#REF!</v>
      </c>
      <c r="DI40">
        <f>AD40</f>
        <v>0</v>
      </c>
      <c r="DJ40">
        <f>EtalonRes!AB52</f>
        <v>0</v>
      </c>
      <c r="DK40">
        <f>Source!BA53</f>
        <v>28.95</v>
      </c>
      <c r="DL40" t="s">
        <v>6</v>
      </c>
      <c r="DM40">
        <v>0</v>
      </c>
      <c r="DN40" t="s">
        <v>6</v>
      </c>
      <c r="DO40">
        <v>0</v>
      </c>
      <c r="GQ40">
        <v>-1</v>
      </c>
      <c r="GR40">
        <v>-1</v>
      </c>
    </row>
    <row r="41" spans="1:200" x14ac:dyDescent="0.2">
      <c r="A41">
        <f>ROW(Source!A53)</f>
        <v>53</v>
      </c>
      <c r="B41">
        <v>69994509</v>
      </c>
      <c r="C41">
        <v>69994815</v>
      </c>
      <c r="D41">
        <v>27439418</v>
      </c>
      <c r="E41">
        <v>1</v>
      </c>
      <c r="F41">
        <v>1</v>
      </c>
      <c r="G41">
        <v>1</v>
      </c>
      <c r="H41">
        <v>2</v>
      </c>
      <c r="I41" t="s">
        <v>328</v>
      </c>
      <c r="J41" t="s">
        <v>329</v>
      </c>
      <c r="K41" t="s">
        <v>330</v>
      </c>
      <c r="L41">
        <v>1368</v>
      </c>
      <c r="N41">
        <v>1011</v>
      </c>
      <c r="O41" t="s">
        <v>317</v>
      </c>
      <c r="P41" t="s">
        <v>317</v>
      </c>
      <c r="Q41">
        <v>1</v>
      </c>
      <c r="W41">
        <v>0</v>
      </c>
      <c r="X41">
        <v>674127709</v>
      </c>
      <c r="Y41">
        <f t="shared" si="16"/>
        <v>9.69</v>
      </c>
      <c r="AA41">
        <v>0</v>
      </c>
      <c r="AB41">
        <v>852.72</v>
      </c>
      <c r="AC41">
        <v>269.48</v>
      </c>
      <c r="AD41">
        <v>0</v>
      </c>
      <c r="AE41">
        <v>0</v>
      </c>
      <c r="AF41">
        <v>91.69</v>
      </c>
      <c r="AG41">
        <v>13.61</v>
      </c>
      <c r="AH41">
        <v>0</v>
      </c>
      <c r="AI41">
        <v>1</v>
      </c>
      <c r="AJ41">
        <v>9.3000000000000007</v>
      </c>
      <c r="AK41">
        <v>19.8</v>
      </c>
      <c r="AL41">
        <v>1</v>
      </c>
      <c r="AM41">
        <v>5</v>
      </c>
      <c r="AN41">
        <v>0</v>
      </c>
      <c r="AO41">
        <v>1</v>
      </c>
      <c r="AP41">
        <v>0</v>
      </c>
      <c r="AQ41">
        <v>0</v>
      </c>
      <c r="AR41">
        <v>0</v>
      </c>
      <c r="AS41" t="s">
        <v>6</v>
      </c>
      <c r="AT41">
        <v>9.69</v>
      </c>
      <c r="AU41" t="s">
        <v>6</v>
      </c>
      <c r="AV41">
        <v>0</v>
      </c>
      <c r="AW41">
        <v>2</v>
      </c>
      <c r="AX41">
        <v>69994829</v>
      </c>
      <c r="AY41">
        <v>1</v>
      </c>
      <c r="AZ41">
        <v>0</v>
      </c>
      <c r="BA41">
        <v>53</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CV41">
        <v>0</v>
      </c>
      <c r="CW41" t="e">
        <f>ROUND(Y41*Source!I53*DO41,9)</f>
        <v>#REF!</v>
      </c>
      <c r="CX41" t="e">
        <f>ROUND(Y41*Source!I53,9)</f>
        <v>#REF!</v>
      </c>
      <c r="CY41">
        <f>AB41</f>
        <v>852.72</v>
      </c>
      <c r="CZ41">
        <f>AF41</f>
        <v>91.69</v>
      </c>
      <c r="DA41">
        <f>AJ41</f>
        <v>9.3000000000000007</v>
      </c>
      <c r="DB41">
        <f t="shared" si="17"/>
        <v>888.48</v>
      </c>
      <c r="DC41">
        <f t="shared" si="18"/>
        <v>131.88</v>
      </c>
      <c r="DD41" t="s">
        <v>6</v>
      </c>
      <c r="DE41" t="s">
        <v>6</v>
      </c>
      <c r="DF41" t="e">
        <f t="shared" si="15"/>
        <v>#REF!</v>
      </c>
      <c r="DG41" t="e">
        <f>ROUND(ROUND(AF41*AJ41,0)*CX41,0)</f>
        <v>#REF!</v>
      </c>
      <c r="DH41" t="e">
        <f>Source!I53*SmtRes!Y41</f>
        <v>#REF!</v>
      </c>
      <c r="DI41">
        <f>AB41</f>
        <v>852.72</v>
      </c>
      <c r="DJ41">
        <f>EtalonRes!Z53</f>
        <v>91.69</v>
      </c>
      <c r="DK41">
        <f>Source!BB53</f>
        <v>9.3000000000000007</v>
      </c>
      <c r="DL41" t="s">
        <v>6</v>
      </c>
      <c r="DM41">
        <v>0</v>
      </c>
      <c r="DN41" t="s">
        <v>6</v>
      </c>
      <c r="DO41">
        <v>0</v>
      </c>
      <c r="GQ41">
        <v>-1</v>
      </c>
      <c r="GR41">
        <v>-1</v>
      </c>
    </row>
    <row r="42" spans="1:200" x14ac:dyDescent="0.2">
      <c r="A42">
        <f>ROW(Source!A53)</f>
        <v>53</v>
      </c>
      <c r="B42">
        <v>69994509</v>
      </c>
      <c r="C42">
        <v>69994815</v>
      </c>
      <c r="D42">
        <v>27439499</v>
      </c>
      <c r="E42">
        <v>1</v>
      </c>
      <c r="F42">
        <v>1</v>
      </c>
      <c r="G42">
        <v>1</v>
      </c>
      <c r="H42">
        <v>2</v>
      </c>
      <c r="I42" t="s">
        <v>331</v>
      </c>
      <c r="J42" t="s">
        <v>332</v>
      </c>
      <c r="K42" t="s">
        <v>333</v>
      </c>
      <c r="L42">
        <v>1368</v>
      </c>
      <c r="N42">
        <v>1011</v>
      </c>
      <c r="O42" t="s">
        <v>317</v>
      </c>
      <c r="P42" t="s">
        <v>317</v>
      </c>
      <c r="Q42">
        <v>1</v>
      </c>
      <c r="W42">
        <v>0</v>
      </c>
      <c r="X42">
        <v>1890856440</v>
      </c>
      <c r="Y42">
        <f t="shared" si="16"/>
        <v>1.23</v>
      </c>
      <c r="AA42">
        <v>0</v>
      </c>
      <c r="AB42">
        <v>1047.83</v>
      </c>
      <c r="AC42">
        <v>269.48</v>
      </c>
      <c r="AD42">
        <v>0</v>
      </c>
      <c r="AE42">
        <v>0</v>
      </c>
      <c r="AF42">
        <v>112.67</v>
      </c>
      <c r="AG42">
        <v>13.61</v>
      </c>
      <c r="AH42">
        <v>0</v>
      </c>
      <c r="AI42">
        <v>1</v>
      </c>
      <c r="AJ42">
        <v>9.3000000000000007</v>
      </c>
      <c r="AK42">
        <v>19.8</v>
      </c>
      <c r="AL42">
        <v>1</v>
      </c>
      <c r="AM42">
        <v>5</v>
      </c>
      <c r="AN42">
        <v>0</v>
      </c>
      <c r="AO42">
        <v>1</v>
      </c>
      <c r="AP42">
        <v>0</v>
      </c>
      <c r="AQ42">
        <v>0</v>
      </c>
      <c r="AR42">
        <v>0</v>
      </c>
      <c r="AS42" t="s">
        <v>6</v>
      </c>
      <c r="AT42">
        <v>1.23</v>
      </c>
      <c r="AU42" t="s">
        <v>6</v>
      </c>
      <c r="AV42">
        <v>0</v>
      </c>
      <c r="AW42">
        <v>2</v>
      </c>
      <c r="AX42">
        <v>69994830</v>
      </c>
      <c r="AY42">
        <v>1</v>
      </c>
      <c r="AZ42">
        <v>0</v>
      </c>
      <c r="BA42">
        <v>54</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CV42">
        <v>0</v>
      </c>
      <c r="CW42" t="e">
        <f>ROUND(Y42*Source!I53*DO42,9)</f>
        <v>#REF!</v>
      </c>
      <c r="CX42" t="e">
        <f>ROUND(Y42*Source!I53,9)</f>
        <v>#REF!</v>
      </c>
      <c r="CY42">
        <f>AB42</f>
        <v>1047.83</v>
      </c>
      <c r="CZ42">
        <f>AF42</f>
        <v>112.67</v>
      </c>
      <c r="DA42">
        <f>AJ42</f>
        <v>9.3000000000000007</v>
      </c>
      <c r="DB42">
        <f t="shared" si="17"/>
        <v>138.58000000000001</v>
      </c>
      <c r="DC42">
        <f t="shared" si="18"/>
        <v>16.739999999999998</v>
      </c>
      <c r="DD42" t="s">
        <v>6</v>
      </c>
      <c r="DE42" t="s">
        <v>6</v>
      </c>
      <c r="DF42" t="e">
        <f t="shared" si="15"/>
        <v>#REF!</v>
      </c>
      <c r="DG42" t="e">
        <f>ROUND(ROUND(AF42*AJ42,0)*CX42,0)</f>
        <v>#REF!</v>
      </c>
      <c r="DH42" t="e">
        <f>Source!I53*SmtRes!Y42</f>
        <v>#REF!</v>
      </c>
      <c r="DI42">
        <f>AB42</f>
        <v>1047.83</v>
      </c>
      <c r="DJ42">
        <f>EtalonRes!Z54</f>
        <v>112.67</v>
      </c>
      <c r="DK42">
        <f>Source!BB53</f>
        <v>9.3000000000000007</v>
      </c>
      <c r="DL42" t="s">
        <v>6</v>
      </c>
      <c r="DM42">
        <v>0</v>
      </c>
      <c r="DN42" t="s">
        <v>6</v>
      </c>
      <c r="DO42">
        <v>0</v>
      </c>
      <c r="GQ42">
        <v>-1</v>
      </c>
      <c r="GR42">
        <v>-1</v>
      </c>
    </row>
    <row r="43" spans="1:200" x14ac:dyDescent="0.2">
      <c r="A43">
        <f>ROW(Source!A53)</f>
        <v>53</v>
      </c>
      <c r="B43">
        <v>69994509</v>
      </c>
      <c r="C43">
        <v>69994815</v>
      </c>
      <c r="D43">
        <v>27440113</v>
      </c>
      <c r="E43">
        <v>1</v>
      </c>
      <c r="F43">
        <v>1</v>
      </c>
      <c r="G43">
        <v>1</v>
      </c>
      <c r="H43">
        <v>2</v>
      </c>
      <c r="I43" t="s">
        <v>334</v>
      </c>
      <c r="J43" t="s">
        <v>335</v>
      </c>
      <c r="K43" t="s">
        <v>336</v>
      </c>
      <c r="L43">
        <v>1368</v>
      </c>
      <c r="N43">
        <v>1011</v>
      </c>
      <c r="O43" t="s">
        <v>317</v>
      </c>
      <c r="P43" t="s">
        <v>317</v>
      </c>
      <c r="Q43">
        <v>1</v>
      </c>
      <c r="W43">
        <v>0</v>
      </c>
      <c r="X43">
        <v>-1092641070</v>
      </c>
      <c r="Y43">
        <f t="shared" si="16"/>
        <v>2.86</v>
      </c>
      <c r="AA43">
        <v>0</v>
      </c>
      <c r="AB43">
        <v>272.12</v>
      </c>
      <c r="AC43">
        <v>0</v>
      </c>
      <c r="AD43">
        <v>0</v>
      </c>
      <c r="AE43">
        <v>0</v>
      </c>
      <c r="AF43">
        <v>29.26</v>
      </c>
      <c r="AG43">
        <v>0</v>
      </c>
      <c r="AH43">
        <v>0</v>
      </c>
      <c r="AI43">
        <v>1</v>
      </c>
      <c r="AJ43">
        <v>9.3000000000000007</v>
      </c>
      <c r="AK43">
        <v>19.8</v>
      </c>
      <c r="AL43">
        <v>1</v>
      </c>
      <c r="AM43">
        <v>5</v>
      </c>
      <c r="AN43">
        <v>0</v>
      </c>
      <c r="AO43">
        <v>1</v>
      </c>
      <c r="AP43">
        <v>0</v>
      </c>
      <c r="AQ43">
        <v>0</v>
      </c>
      <c r="AR43">
        <v>0</v>
      </c>
      <c r="AS43" t="s">
        <v>6</v>
      </c>
      <c r="AT43">
        <v>2.86</v>
      </c>
      <c r="AU43" t="s">
        <v>6</v>
      </c>
      <c r="AV43">
        <v>0</v>
      </c>
      <c r="AW43">
        <v>2</v>
      </c>
      <c r="AX43">
        <v>69994831</v>
      </c>
      <c r="AY43">
        <v>1</v>
      </c>
      <c r="AZ43">
        <v>0</v>
      </c>
      <c r="BA43">
        <v>55</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CV43">
        <v>0</v>
      </c>
      <c r="CW43" t="e">
        <f>ROUND(Y43*Source!I53*DO43,9)</f>
        <v>#REF!</v>
      </c>
      <c r="CX43" t="e">
        <f>ROUND(Y43*Source!I53,9)</f>
        <v>#REF!</v>
      </c>
      <c r="CY43">
        <f>AB43</f>
        <v>272.12</v>
      </c>
      <c r="CZ43">
        <f>AF43</f>
        <v>29.26</v>
      </c>
      <c r="DA43">
        <f>AJ43</f>
        <v>9.3000000000000007</v>
      </c>
      <c r="DB43">
        <f t="shared" si="17"/>
        <v>83.68</v>
      </c>
      <c r="DC43">
        <f t="shared" si="18"/>
        <v>0</v>
      </c>
      <c r="DD43" t="s">
        <v>6</v>
      </c>
      <c r="DE43" t="s">
        <v>6</v>
      </c>
      <c r="DF43" t="e">
        <f t="shared" si="15"/>
        <v>#REF!</v>
      </c>
      <c r="DG43" t="e">
        <f>ROUND(ROUND(AF43*AJ43,0)*CX43,0)</f>
        <v>#REF!</v>
      </c>
      <c r="DH43" t="e">
        <f>Source!I53*SmtRes!Y43</f>
        <v>#REF!</v>
      </c>
      <c r="DI43">
        <f>AB43</f>
        <v>272.12</v>
      </c>
      <c r="DJ43">
        <f>EtalonRes!Z55</f>
        <v>29.26</v>
      </c>
      <c r="DK43">
        <f>Source!BB53</f>
        <v>9.3000000000000007</v>
      </c>
      <c r="DL43" t="s">
        <v>6</v>
      </c>
      <c r="DM43">
        <v>0</v>
      </c>
      <c r="DN43" t="s">
        <v>6</v>
      </c>
      <c r="DO43">
        <v>0</v>
      </c>
      <c r="GQ43">
        <v>-1</v>
      </c>
      <c r="GR43">
        <v>-1</v>
      </c>
    </row>
    <row r="44" spans="1:200" x14ac:dyDescent="0.2">
      <c r="A44">
        <f>ROW(Source!A53)</f>
        <v>53</v>
      </c>
      <c r="B44">
        <v>69994509</v>
      </c>
      <c r="C44">
        <v>69994815</v>
      </c>
      <c r="D44">
        <v>27440303</v>
      </c>
      <c r="E44">
        <v>1</v>
      </c>
      <c r="F44">
        <v>1</v>
      </c>
      <c r="G44">
        <v>1</v>
      </c>
      <c r="H44">
        <v>2</v>
      </c>
      <c r="I44" t="s">
        <v>314</v>
      </c>
      <c r="J44" t="s">
        <v>315</v>
      </c>
      <c r="K44" t="s">
        <v>316</v>
      </c>
      <c r="L44">
        <v>1368</v>
      </c>
      <c r="N44">
        <v>1011</v>
      </c>
      <c r="O44" t="s">
        <v>317</v>
      </c>
      <c r="P44" t="s">
        <v>317</v>
      </c>
      <c r="Q44">
        <v>1</v>
      </c>
      <c r="W44">
        <v>0</v>
      </c>
      <c r="X44">
        <v>-339261745</v>
      </c>
      <c r="Y44">
        <f t="shared" si="16"/>
        <v>2.5299999999999998</v>
      </c>
      <c r="AA44">
        <v>0</v>
      </c>
      <c r="AB44">
        <v>27.44</v>
      </c>
      <c r="AC44">
        <v>0</v>
      </c>
      <c r="AD44">
        <v>0</v>
      </c>
      <c r="AE44">
        <v>0</v>
      </c>
      <c r="AF44">
        <v>2.95</v>
      </c>
      <c r="AG44">
        <v>0</v>
      </c>
      <c r="AH44">
        <v>0</v>
      </c>
      <c r="AI44">
        <v>1</v>
      </c>
      <c r="AJ44">
        <v>9.3000000000000007</v>
      </c>
      <c r="AK44">
        <v>19.8</v>
      </c>
      <c r="AL44">
        <v>1</v>
      </c>
      <c r="AM44">
        <v>5</v>
      </c>
      <c r="AN44">
        <v>0</v>
      </c>
      <c r="AO44">
        <v>1</v>
      </c>
      <c r="AP44">
        <v>0</v>
      </c>
      <c r="AQ44">
        <v>0</v>
      </c>
      <c r="AR44">
        <v>0</v>
      </c>
      <c r="AS44" t="s">
        <v>6</v>
      </c>
      <c r="AT44">
        <v>2.5299999999999998</v>
      </c>
      <c r="AU44" t="s">
        <v>6</v>
      </c>
      <c r="AV44">
        <v>0</v>
      </c>
      <c r="AW44">
        <v>2</v>
      </c>
      <c r="AX44">
        <v>69994832</v>
      </c>
      <c r="AY44">
        <v>1</v>
      </c>
      <c r="AZ44">
        <v>0</v>
      </c>
      <c r="BA44">
        <v>56</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CV44">
        <v>0</v>
      </c>
      <c r="CW44" t="e">
        <f>ROUND(Y44*Source!I53*DO44,9)</f>
        <v>#REF!</v>
      </c>
      <c r="CX44" t="e">
        <f>ROUND(Y44*Source!I53,9)</f>
        <v>#REF!</v>
      </c>
      <c r="CY44">
        <f>AB44</f>
        <v>27.44</v>
      </c>
      <c r="CZ44">
        <f>AF44</f>
        <v>2.95</v>
      </c>
      <c r="DA44">
        <f>AJ44</f>
        <v>9.3000000000000007</v>
      </c>
      <c r="DB44">
        <f t="shared" si="17"/>
        <v>7.46</v>
      </c>
      <c r="DC44">
        <f t="shared" si="18"/>
        <v>0</v>
      </c>
      <c r="DD44" t="s">
        <v>6</v>
      </c>
      <c r="DE44" t="s">
        <v>6</v>
      </c>
      <c r="DF44" t="e">
        <f t="shared" si="15"/>
        <v>#REF!</v>
      </c>
      <c r="DG44" t="e">
        <f>ROUND(ROUND(AF44*AJ44,0)*CX44,0)</f>
        <v>#REF!</v>
      </c>
      <c r="DH44" t="e">
        <f>Source!I53*SmtRes!Y44</f>
        <v>#REF!</v>
      </c>
      <c r="DI44">
        <f>AB44</f>
        <v>27.44</v>
      </c>
      <c r="DJ44">
        <f>EtalonRes!Z56</f>
        <v>2.95</v>
      </c>
      <c r="DK44">
        <f>Source!BB53</f>
        <v>9.3000000000000007</v>
      </c>
      <c r="DL44" t="s">
        <v>6</v>
      </c>
      <c r="DM44">
        <v>0</v>
      </c>
      <c r="DN44" t="s">
        <v>6</v>
      </c>
      <c r="DO44">
        <v>0</v>
      </c>
      <c r="GQ44">
        <v>-1</v>
      </c>
      <c r="GR44">
        <v>-1</v>
      </c>
    </row>
    <row r="45" spans="1:200" x14ac:dyDescent="0.2">
      <c r="A45">
        <f>ROW(Source!A53)</f>
        <v>53</v>
      </c>
      <c r="B45">
        <v>69994509</v>
      </c>
      <c r="C45">
        <v>69994815</v>
      </c>
      <c r="D45">
        <v>27441327</v>
      </c>
      <c r="E45">
        <v>1</v>
      </c>
      <c r="F45">
        <v>1</v>
      </c>
      <c r="G45">
        <v>1</v>
      </c>
      <c r="H45">
        <v>2</v>
      </c>
      <c r="I45" t="s">
        <v>337</v>
      </c>
      <c r="J45" t="s">
        <v>338</v>
      </c>
      <c r="K45" t="s">
        <v>339</v>
      </c>
      <c r="L45">
        <v>1368</v>
      </c>
      <c r="N45">
        <v>1011</v>
      </c>
      <c r="O45" t="s">
        <v>317</v>
      </c>
      <c r="P45" t="s">
        <v>317</v>
      </c>
      <c r="Q45">
        <v>1</v>
      </c>
      <c r="W45">
        <v>0</v>
      </c>
      <c r="X45">
        <v>-1583389094</v>
      </c>
      <c r="Y45">
        <f t="shared" si="16"/>
        <v>1.84</v>
      </c>
      <c r="AA45">
        <v>0</v>
      </c>
      <c r="AB45">
        <v>868.34</v>
      </c>
      <c r="AC45">
        <v>231.46</v>
      </c>
      <c r="AD45">
        <v>0</v>
      </c>
      <c r="AE45">
        <v>0</v>
      </c>
      <c r="AF45">
        <v>93.37</v>
      </c>
      <c r="AG45">
        <v>11.69</v>
      </c>
      <c r="AH45">
        <v>0</v>
      </c>
      <c r="AI45">
        <v>1</v>
      </c>
      <c r="AJ45">
        <v>9.3000000000000007</v>
      </c>
      <c r="AK45">
        <v>19.8</v>
      </c>
      <c r="AL45">
        <v>1</v>
      </c>
      <c r="AM45">
        <v>5</v>
      </c>
      <c r="AN45">
        <v>0</v>
      </c>
      <c r="AO45">
        <v>1</v>
      </c>
      <c r="AP45">
        <v>0</v>
      </c>
      <c r="AQ45">
        <v>0</v>
      </c>
      <c r="AR45">
        <v>0</v>
      </c>
      <c r="AS45" t="s">
        <v>6</v>
      </c>
      <c r="AT45">
        <v>1.84</v>
      </c>
      <c r="AU45" t="s">
        <v>6</v>
      </c>
      <c r="AV45">
        <v>0</v>
      </c>
      <c r="AW45">
        <v>2</v>
      </c>
      <c r="AX45">
        <v>69994833</v>
      </c>
      <c r="AY45">
        <v>1</v>
      </c>
      <c r="AZ45">
        <v>0</v>
      </c>
      <c r="BA45">
        <v>57</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CV45">
        <v>0</v>
      </c>
      <c r="CW45" t="e">
        <f>ROUND(Y45*Source!I53*DO45,9)</f>
        <v>#REF!</v>
      </c>
      <c r="CX45" t="e">
        <f>ROUND(Y45*Source!I53,9)</f>
        <v>#REF!</v>
      </c>
      <c r="CY45">
        <f>AB45</f>
        <v>868.34</v>
      </c>
      <c r="CZ45">
        <f>AF45</f>
        <v>93.37</v>
      </c>
      <c r="DA45">
        <f>AJ45</f>
        <v>9.3000000000000007</v>
      </c>
      <c r="DB45">
        <f t="shared" si="17"/>
        <v>171.8</v>
      </c>
      <c r="DC45">
        <f t="shared" si="18"/>
        <v>21.51</v>
      </c>
      <c r="DD45" t="s">
        <v>6</v>
      </c>
      <c r="DE45" t="s">
        <v>6</v>
      </c>
      <c r="DF45" t="e">
        <f t="shared" si="15"/>
        <v>#REF!</v>
      </c>
      <c r="DG45" t="e">
        <f>ROUND(ROUND(AF45*AJ45,0)*CX45,0)</f>
        <v>#REF!</v>
      </c>
      <c r="DH45" t="e">
        <f>Source!I53*SmtRes!Y45</f>
        <v>#REF!</v>
      </c>
      <c r="DI45">
        <f>AB45</f>
        <v>868.34</v>
      </c>
      <c r="DJ45">
        <f>EtalonRes!Z57</f>
        <v>93.37</v>
      </c>
      <c r="DK45">
        <f>Source!BB53</f>
        <v>9.3000000000000007</v>
      </c>
      <c r="DL45" t="s">
        <v>6</v>
      </c>
      <c r="DM45">
        <v>0</v>
      </c>
      <c r="DN45" t="s">
        <v>6</v>
      </c>
      <c r="DO45">
        <v>0</v>
      </c>
      <c r="GQ45">
        <v>-1</v>
      </c>
      <c r="GR45">
        <v>-1</v>
      </c>
    </row>
    <row r="46" spans="1:200" x14ac:dyDescent="0.2">
      <c r="A46">
        <f>ROW(Source!A53)</f>
        <v>53</v>
      </c>
      <c r="B46">
        <v>69994509</v>
      </c>
      <c r="C46">
        <v>69994815</v>
      </c>
      <c r="D46">
        <v>27392254</v>
      </c>
      <c r="E46">
        <v>1</v>
      </c>
      <c r="F46">
        <v>1</v>
      </c>
      <c r="G46">
        <v>1</v>
      </c>
      <c r="H46">
        <v>3</v>
      </c>
      <c r="I46" t="s">
        <v>92</v>
      </c>
      <c r="J46" t="s">
        <v>94</v>
      </c>
      <c r="K46" t="s">
        <v>93</v>
      </c>
      <c r="L46">
        <v>1354</v>
      </c>
      <c r="N46">
        <v>1010</v>
      </c>
      <c r="O46" t="s">
        <v>65</v>
      </c>
      <c r="P46" t="s">
        <v>65</v>
      </c>
      <c r="Q46">
        <v>1</v>
      </c>
      <c r="W46">
        <v>0</v>
      </c>
      <c r="X46">
        <v>-2025423861</v>
      </c>
      <c r="Y46">
        <f t="shared" si="16"/>
        <v>500</v>
      </c>
      <c r="AA46">
        <v>412.5</v>
      </c>
      <c r="AB46">
        <v>0</v>
      </c>
      <c r="AC46">
        <v>0</v>
      </c>
      <c r="AD46">
        <v>0</v>
      </c>
      <c r="AE46">
        <v>57.04</v>
      </c>
      <c r="AF46">
        <v>0</v>
      </c>
      <c r="AG46">
        <v>0</v>
      </c>
      <c r="AH46">
        <v>0</v>
      </c>
      <c r="AI46">
        <v>7.56</v>
      </c>
      <c r="AJ46">
        <v>1</v>
      </c>
      <c r="AK46">
        <v>1</v>
      </c>
      <c r="AL46">
        <v>1</v>
      </c>
      <c r="AM46">
        <v>0</v>
      </c>
      <c r="AN46">
        <v>0</v>
      </c>
      <c r="AO46">
        <v>0</v>
      </c>
      <c r="AP46">
        <v>0</v>
      </c>
      <c r="AQ46">
        <v>0</v>
      </c>
      <c r="AR46">
        <v>0</v>
      </c>
      <c r="AS46" t="s">
        <v>6</v>
      </c>
      <c r="AT46">
        <v>500</v>
      </c>
      <c r="AU46" t="s">
        <v>6</v>
      </c>
      <c r="AV46">
        <v>0</v>
      </c>
      <c r="AW46">
        <v>1</v>
      </c>
      <c r="AX46">
        <v>-1</v>
      </c>
      <c r="AY46">
        <v>0</v>
      </c>
      <c r="AZ46">
        <v>0</v>
      </c>
      <c r="BA46" t="s">
        <v>6</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CV46">
        <v>0</v>
      </c>
      <c r="CW46">
        <v>0</v>
      </c>
      <c r="CX46" t="e">
        <f>ROUND(Y46*Source!I53,9)</f>
        <v>#REF!</v>
      </c>
      <c r="CY46">
        <f>AA46</f>
        <v>412.5</v>
      </c>
      <c r="CZ46">
        <f>AE46</f>
        <v>57.04</v>
      </c>
      <c r="DA46">
        <f>AI46</f>
        <v>7.56</v>
      </c>
      <c r="DB46">
        <f t="shared" si="17"/>
        <v>28520</v>
      </c>
      <c r="DC46">
        <f t="shared" si="18"/>
        <v>0</v>
      </c>
      <c r="DD46" t="s">
        <v>6</v>
      </c>
      <c r="DE46" t="s">
        <v>6</v>
      </c>
      <c r="DF46" t="e">
        <f>ROUND(ROUND(AE46*AI46,0)*CX46,0)</f>
        <v>#REF!</v>
      </c>
      <c r="DG46" t="e">
        <f t="shared" ref="DG46:DG62" si="19">ROUND(ROUND(AF46,0)*CX46,0)</f>
        <v>#REF!</v>
      </c>
      <c r="DH46" t="e">
        <f>Source!I53*SmtRes!Y46</f>
        <v>#REF!</v>
      </c>
      <c r="DI46">
        <f>AA46</f>
        <v>412.5</v>
      </c>
      <c r="DJ46" t="e">
        <f>DF46</f>
        <v>#REF!</v>
      </c>
      <c r="DK46">
        <f>Source!BC53</f>
        <v>7.56</v>
      </c>
      <c r="DL46" t="s">
        <v>6</v>
      </c>
      <c r="DM46">
        <v>0</v>
      </c>
      <c r="DN46" t="s">
        <v>6</v>
      </c>
      <c r="DO46">
        <v>0</v>
      </c>
      <c r="GP46">
        <v>1</v>
      </c>
      <c r="GQ46">
        <v>-1</v>
      </c>
      <c r="GR46">
        <v>-1</v>
      </c>
    </row>
    <row r="47" spans="1:200" x14ac:dyDescent="0.2">
      <c r="A47">
        <f>ROW(Source!A56)</f>
        <v>56</v>
      </c>
      <c r="B47">
        <v>69994508</v>
      </c>
      <c r="C47">
        <v>70008217</v>
      </c>
      <c r="D47">
        <v>27493137</v>
      </c>
      <c r="E47">
        <v>1</v>
      </c>
      <c r="F47">
        <v>1</v>
      </c>
      <c r="G47">
        <v>1</v>
      </c>
      <c r="H47">
        <v>1</v>
      </c>
      <c r="I47" t="s">
        <v>311</v>
      </c>
      <c r="J47" t="s">
        <v>6</v>
      </c>
      <c r="K47" t="s">
        <v>312</v>
      </c>
      <c r="L47">
        <v>1369</v>
      </c>
      <c r="N47">
        <v>1013</v>
      </c>
      <c r="O47" t="s">
        <v>313</v>
      </c>
      <c r="P47" t="s">
        <v>313</v>
      </c>
      <c r="Q47">
        <v>1</v>
      </c>
      <c r="W47">
        <v>0</v>
      </c>
      <c r="X47">
        <v>-1973258772</v>
      </c>
      <c r="Y47">
        <f t="shared" si="16"/>
        <v>69</v>
      </c>
      <c r="AA47">
        <v>0</v>
      </c>
      <c r="AB47">
        <v>0</v>
      </c>
      <c r="AC47">
        <v>0</v>
      </c>
      <c r="AD47">
        <v>9.15</v>
      </c>
      <c r="AE47">
        <v>0</v>
      </c>
      <c r="AF47">
        <v>0</v>
      </c>
      <c r="AG47">
        <v>0</v>
      </c>
      <c r="AH47">
        <v>9.15</v>
      </c>
      <c r="AI47">
        <v>1</v>
      </c>
      <c r="AJ47">
        <v>1</v>
      </c>
      <c r="AK47">
        <v>1</v>
      </c>
      <c r="AL47">
        <v>1</v>
      </c>
      <c r="AM47">
        <v>-2</v>
      </c>
      <c r="AN47">
        <v>0</v>
      </c>
      <c r="AO47">
        <v>1</v>
      </c>
      <c r="AP47">
        <v>1</v>
      </c>
      <c r="AQ47">
        <v>0</v>
      </c>
      <c r="AR47">
        <v>0</v>
      </c>
      <c r="AS47" t="s">
        <v>6</v>
      </c>
      <c r="AT47">
        <v>69</v>
      </c>
      <c r="AU47" t="s">
        <v>6</v>
      </c>
      <c r="AV47">
        <v>1</v>
      </c>
      <c r="AW47">
        <v>2</v>
      </c>
      <c r="AX47">
        <v>70008248</v>
      </c>
      <c r="AY47">
        <v>1</v>
      </c>
      <c r="AZ47">
        <v>0</v>
      </c>
      <c r="BA47">
        <v>67</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CU47">
        <f>ROUND(AT47*Source!I56*AH47*AL47,0)</f>
        <v>934</v>
      </c>
      <c r="CV47">
        <f>ROUND(Y47*Source!I56,9)</f>
        <v>102.12</v>
      </c>
      <c r="CW47">
        <v>0</v>
      </c>
      <c r="CX47">
        <f>ROUND(Y47*Source!I56,9)</f>
        <v>102.12</v>
      </c>
      <c r="CY47">
        <f>AD47</f>
        <v>9.15</v>
      </c>
      <c r="CZ47">
        <f>AH47</f>
        <v>9.15</v>
      </c>
      <c r="DA47">
        <f>AL47</f>
        <v>1</v>
      </c>
      <c r="DB47">
        <f t="shared" si="17"/>
        <v>631.35</v>
      </c>
      <c r="DC47">
        <f t="shared" si="18"/>
        <v>0</v>
      </c>
      <c r="DD47" t="s">
        <v>6</v>
      </c>
      <c r="DE47" t="s">
        <v>6</v>
      </c>
      <c r="DF47">
        <f t="shared" ref="DF47:DF65" si="20">ROUND(ROUND(AE47,0)*CX47,0)</f>
        <v>0</v>
      </c>
      <c r="DG47">
        <f t="shared" si="19"/>
        <v>0</v>
      </c>
      <c r="DH47">
        <f>Source!I56*SmtRes!Y47</f>
        <v>102.12</v>
      </c>
      <c r="DI47">
        <f>AD47</f>
        <v>9.15</v>
      </c>
      <c r="DJ47">
        <f>EtalonRes!AB67</f>
        <v>9.15</v>
      </c>
      <c r="DK47">
        <f>Source!BA56</f>
        <v>1</v>
      </c>
      <c r="DL47" t="s">
        <v>6</v>
      </c>
      <c r="DM47">
        <v>0</v>
      </c>
      <c r="DN47" t="s">
        <v>6</v>
      </c>
      <c r="DO47">
        <v>0</v>
      </c>
      <c r="GQ47">
        <v>-1</v>
      </c>
      <c r="GR47">
        <v>-1</v>
      </c>
    </row>
    <row r="48" spans="1:200" x14ac:dyDescent="0.2">
      <c r="A48">
        <f>ROW(Source!A56)</f>
        <v>56</v>
      </c>
      <c r="B48">
        <v>69994508</v>
      </c>
      <c r="C48">
        <v>70008217</v>
      </c>
      <c r="D48">
        <v>27440303</v>
      </c>
      <c r="E48">
        <v>1</v>
      </c>
      <c r="F48">
        <v>1</v>
      </c>
      <c r="G48">
        <v>1</v>
      </c>
      <c r="H48">
        <v>2</v>
      </c>
      <c r="I48" t="s">
        <v>314</v>
      </c>
      <c r="J48" t="s">
        <v>315</v>
      </c>
      <c r="K48" t="s">
        <v>316</v>
      </c>
      <c r="L48">
        <v>1368</v>
      </c>
      <c r="N48">
        <v>1011</v>
      </c>
      <c r="O48" t="s">
        <v>317</v>
      </c>
      <c r="P48" t="s">
        <v>317</v>
      </c>
      <c r="Q48">
        <v>1</v>
      </c>
      <c r="W48">
        <v>0</v>
      </c>
      <c r="X48">
        <v>-339261745</v>
      </c>
      <c r="Y48">
        <f t="shared" si="16"/>
        <v>1.62</v>
      </c>
      <c r="AA48">
        <v>0</v>
      </c>
      <c r="AB48">
        <v>2.95</v>
      </c>
      <c r="AC48">
        <v>0</v>
      </c>
      <c r="AD48">
        <v>0</v>
      </c>
      <c r="AE48">
        <v>0</v>
      </c>
      <c r="AF48">
        <v>2.95</v>
      </c>
      <c r="AG48">
        <v>0</v>
      </c>
      <c r="AH48">
        <v>0</v>
      </c>
      <c r="AI48">
        <v>1</v>
      </c>
      <c r="AJ48">
        <v>1</v>
      </c>
      <c r="AK48">
        <v>1</v>
      </c>
      <c r="AL48">
        <v>1</v>
      </c>
      <c r="AM48">
        <v>-2</v>
      </c>
      <c r="AN48">
        <v>0</v>
      </c>
      <c r="AO48">
        <v>1</v>
      </c>
      <c r="AP48">
        <v>1</v>
      </c>
      <c r="AQ48">
        <v>0</v>
      </c>
      <c r="AR48">
        <v>0</v>
      </c>
      <c r="AS48" t="s">
        <v>6</v>
      </c>
      <c r="AT48">
        <v>1.62</v>
      </c>
      <c r="AU48" t="s">
        <v>6</v>
      </c>
      <c r="AV48">
        <v>0</v>
      </c>
      <c r="AW48">
        <v>2</v>
      </c>
      <c r="AX48">
        <v>70008249</v>
      </c>
      <c r="AY48">
        <v>1</v>
      </c>
      <c r="AZ48">
        <v>0</v>
      </c>
      <c r="BA48">
        <v>68</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CV48">
        <v>0</v>
      </c>
      <c r="CW48">
        <f>ROUND(Y48*Source!I56*DO48,9)</f>
        <v>0</v>
      </c>
      <c r="CX48">
        <f>ROUND(Y48*Source!I56,9)</f>
        <v>2.3976000000000002</v>
      </c>
      <c r="CY48">
        <f>AB48</f>
        <v>2.95</v>
      </c>
      <c r="CZ48">
        <f>AF48</f>
        <v>2.95</v>
      </c>
      <c r="DA48">
        <f>AJ48</f>
        <v>1</v>
      </c>
      <c r="DB48">
        <f t="shared" si="17"/>
        <v>4.78</v>
      </c>
      <c r="DC48">
        <f t="shared" si="18"/>
        <v>0</v>
      </c>
      <c r="DD48" t="s">
        <v>6</v>
      </c>
      <c r="DE48" t="s">
        <v>6</v>
      </c>
      <c r="DF48">
        <f t="shared" si="20"/>
        <v>0</v>
      </c>
      <c r="DG48">
        <f t="shared" si="19"/>
        <v>7</v>
      </c>
      <c r="DH48">
        <f>Source!I56*SmtRes!Y48</f>
        <v>2.3976000000000002</v>
      </c>
      <c r="DI48">
        <f>AB48</f>
        <v>2.95</v>
      </c>
      <c r="DJ48">
        <f>EtalonRes!Z68</f>
        <v>2.95</v>
      </c>
      <c r="DK48">
        <f>Source!BB56</f>
        <v>1</v>
      </c>
      <c r="DL48" t="s">
        <v>6</v>
      </c>
      <c r="DM48">
        <v>0</v>
      </c>
      <c r="DN48" t="s">
        <v>6</v>
      </c>
      <c r="DO48">
        <v>0</v>
      </c>
      <c r="GQ48">
        <v>-1</v>
      </c>
      <c r="GR48">
        <v>-1</v>
      </c>
    </row>
    <row r="49" spans="1:200" x14ac:dyDescent="0.2">
      <c r="A49">
        <f>ROW(Source!A56)</f>
        <v>56</v>
      </c>
      <c r="B49">
        <v>69994508</v>
      </c>
      <c r="C49">
        <v>70008217</v>
      </c>
      <c r="D49">
        <v>27441042</v>
      </c>
      <c r="E49">
        <v>1</v>
      </c>
      <c r="F49">
        <v>1</v>
      </c>
      <c r="G49">
        <v>1</v>
      </c>
      <c r="H49">
        <v>2</v>
      </c>
      <c r="I49" t="s">
        <v>318</v>
      </c>
      <c r="J49" t="s">
        <v>319</v>
      </c>
      <c r="K49" t="s">
        <v>320</v>
      </c>
      <c r="L49">
        <v>1368</v>
      </c>
      <c r="N49">
        <v>1011</v>
      </c>
      <c r="O49" t="s">
        <v>317</v>
      </c>
      <c r="P49" t="s">
        <v>317</v>
      </c>
      <c r="Q49">
        <v>1</v>
      </c>
      <c r="W49">
        <v>0</v>
      </c>
      <c r="X49">
        <v>922456166</v>
      </c>
      <c r="Y49">
        <f t="shared" si="16"/>
        <v>0.18</v>
      </c>
      <c r="AA49">
        <v>0</v>
      </c>
      <c r="AB49">
        <v>33.590000000000003</v>
      </c>
      <c r="AC49">
        <v>0</v>
      </c>
      <c r="AD49">
        <v>0</v>
      </c>
      <c r="AE49">
        <v>0</v>
      </c>
      <c r="AF49">
        <v>33.590000000000003</v>
      </c>
      <c r="AG49">
        <v>0</v>
      </c>
      <c r="AH49">
        <v>0</v>
      </c>
      <c r="AI49">
        <v>1</v>
      </c>
      <c r="AJ49">
        <v>1</v>
      </c>
      <c r="AK49">
        <v>1</v>
      </c>
      <c r="AL49">
        <v>1</v>
      </c>
      <c r="AM49">
        <v>-2</v>
      </c>
      <c r="AN49">
        <v>0</v>
      </c>
      <c r="AO49">
        <v>1</v>
      </c>
      <c r="AP49">
        <v>1</v>
      </c>
      <c r="AQ49">
        <v>0</v>
      </c>
      <c r="AR49">
        <v>0</v>
      </c>
      <c r="AS49" t="s">
        <v>6</v>
      </c>
      <c r="AT49">
        <v>0.18</v>
      </c>
      <c r="AU49" t="s">
        <v>6</v>
      </c>
      <c r="AV49">
        <v>0</v>
      </c>
      <c r="AW49">
        <v>2</v>
      </c>
      <c r="AX49">
        <v>70008250</v>
      </c>
      <c r="AY49">
        <v>1</v>
      </c>
      <c r="AZ49">
        <v>0</v>
      </c>
      <c r="BA49">
        <v>69</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CV49">
        <v>0</v>
      </c>
      <c r="CW49">
        <f>ROUND(Y49*Source!I56*DO49,9)</f>
        <v>0</v>
      </c>
      <c r="CX49">
        <f>ROUND(Y49*Source!I56,9)</f>
        <v>0.26640000000000003</v>
      </c>
      <c r="CY49">
        <f>AB49</f>
        <v>33.590000000000003</v>
      </c>
      <c r="CZ49">
        <f>AF49</f>
        <v>33.590000000000003</v>
      </c>
      <c r="DA49">
        <f>AJ49</f>
        <v>1</v>
      </c>
      <c r="DB49">
        <f t="shared" si="17"/>
        <v>6.05</v>
      </c>
      <c r="DC49">
        <f t="shared" si="18"/>
        <v>0</v>
      </c>
      <c r="DD49" t="s">
        <v>6</v>
      </c>
      <c r="DE49" t="s">
        <v>6</v>
      </c>
      <c r="DF49">
        <f t="shared" si="20"/>
        <v>0</v>
      </c>
      <c r="DG49">
        <f t="shared" si="19"/>
        <v>9</v>
      </c>
      <c r="DH49">
        <f>Source!I56*SmtRes!Y49</f>
        <v>0.26639999999999997</v>
      </c>
      <c r="DI49">
        <f>AB49</f>
        <v>33.590000000000003</v>
      </c>
      <c r="DJ49">
        <f>EtalonRes!Z69</f>
        <v>33.590000000000003</v>
      </c>
      <c r="DK49">
        <f>Source!BB56</f>
        <v>1</v>
      </c>
      <c r="DL49" t="s">
        <v>6</v>
      </c>
      <c r="DM49">
        <v>0</v>
      </c>
      <c r="DN49" t="s">
        <v>6</v>
      </c>
      <c r="DO49">
        <v>0</v>
      </c>
      <c r="GQ49">
        <v>-1</v>
      </c>
      <c r="GR49">
        <v>-1</v>
      </c>
    </row>
    <row r="50" spans="1:200" x14ac:dyDescent="0.2">
      <c r="A50">
        <f>ROW(Source!A56)</f>
        <v>56</v>
      </c>
      <c r="B50">
        <v>69994508</v>
      </c>
      <c r="C50">
        <v>70008217</v>
      </c>
      <c r="D50">
        <v>27441078</v>
      </c>
      <c r="E50">
        <v>1</v>
      </c>
      <c r="F50">
        <v>1</v>
      </c>
      <c r="G50">
        <v>1</v>
      </c>
      <c r="H50">
        <v>2</v>
      </c>
      <c r="I50" t="s">
        <v>321</v>
      </c>
      <c r="J50" t="s">
        <v>322</v>
      </c>
      <c r="K50" t="s">
        <v>323</v>
      </c>
      <c r="L50">
        <v>1368</v>
      </c>
      <c r="N50">
        <v>1011</v>
      </c>
      <c r="O50" t="s">
        <v>317</v>
      </c>
      <c r="P50" t="s">
        <v>317</v>
      </c>
      <c r="Q50">
        <v>1</v>
      </c>
      <c r="W50">
        <v>0</v>
      </c>
      <c r="X50">
        <v>-380487195</v>
      </c>
      <c r="Y50">
        <f t="shared" si="16"/>
        <v>0.87</v>
      </c>
      <c r="AA50">
        <v>0</v>
      </c>
      <c r="AB50">
        <v>2.0699999999999998</v>
      </c>
      <c r="AC50">
        <v>0</v>
      </c>
      <c r="AD50">
        <v>0</v>
      </c>
      <c r="AE50">
        <v>0</v>
      </c>
      <c r="AF50">
        <v>2.0699999999999998</v>
      </c>
      <c r="AG50">
        <v>0</v>
      </c>
      <c r="AH50">
        <v>0</v>
      </c>
      <c r="AI50">
        <v>1</v>
      </c>
      <c r="AJ50">
        <v>1</v>
      </c>
      <c r="AK50">
        <v>1</v>
      </c>
      <c r="AL50">
        <v>1</v>
      </c>
      <c r="AM50">
        <v>-2</v>
      </c>
      <c r="AN50">
        <v>0</v>
      </c>
      <c r="AO50">
        <v>1</v>
      </c>
      <c r="AP50">
        <v>1</v>
      </c>
      <c r="AQ50">
        <v>0</v>
      </c>
      <c r="AR50">
        <v>0</v>
      </c>
      <c r="AS50" t="s">
        <v>6</v>
      </c>
      <c r="AT50">
        <v>0.87</v>
      </c>
      <c r="AU50" t="s">
        <v>6</v>
      </c>
      <c r="AV50">
        <v>0</v>
      </c>
      <c r="AW50">
        <v>2</v>
      </c>
      <c r="AX50">
        <v>70008251</v>
      </c>
      <c r="AY50">
        <v>1</v>
      </c>
      <c r="AZ50">
        <v>0</v>
      </c>
      <c r="BA50">
        <v>70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CV50">
        <v>0</v>
      </c>
      <c r="CW50">
        <f>ROUND(Y50*Source!I56*DO50,9)</f>
        <v>0</v>
      </c>
      <c r="CX50">
        <f>ROUND(Y50*Source!I56,9)</f>
        <v>1.2876000000000001</v>
      </c>
      <c r="CY50">
        <f>AB50</f>
        <v>2.0699999999999998</v>
      </c>
      <c r="CZ50">
        <f>AF50</f>
        <v>2.0699999999999998</v>
      </c>
      <c r="DA50">
        <f>AJ50</f>
        <v>1</v>
      </c>
      <c r="DB50">
        <f t="shared" si="17"/>
        <v>1.8</v>
      </c>
      <c r="DC50">
        <f t="shared" si="18"/>
        <v>0</v>
      </c>
      <c r="DD50" t="s">
        <v>6</v>
      </c>
      <c r="DE50" t="s">
        <v>6</v>
      </c>
      <c r="DF50">
        <f t="shared" si="20"/>
        <v>0</v>
      </c>
      <c r="DG50">
        <f t="shared" si="19"/>
        <v>3</v>
      </c>
      <c r="DH50">
        <f>Source!I56*SmtRes!Y50</f>
        <v>1.2876000000000001</v>
      </c>
      <c r="DI50">
        <f>AB50</f>
        <v>2.0699999999999998</v>
      </c>
      <c r="DJ50">
        <f>EtalonRes!Z70</f>
        <v>2.0699999999999998</v>
      </c>
      <c r="DK50">
        <f>Source!BB56</f>
        <v>1</v>
      </c>
      <c r="DL50" t="s">
        <v>6</v>
      </c>
      <c r="DM50">
        <v>0</v>
      </c>
      <c r="DN50" t="s">
        <v>6</v>
      </c>
      <c r="DO50">
        <v>0</v>
      </c>
      <c r="GQ50">
        <v>-1</v>
      </c>
      <c r="GR50">
        <v>-1</v>
      </c>
    </row>
    <row r="51" spans="1:200" x14ac:dyDescent="0.2">
      <c r="A51">
        <f>ROW(Source!A56)</f>
        <v>56</v>
      </c>
      <c r="B51">
        <v>69994508</v>
      </c>
      <c r="C51">
        <v>70008217</v>
      </c>
      <c r="D51">
        <v>27373300</v>
      </c>
      <c r="E51">
        <v>1</v>
      </c>
      <c r="F51">
        <v>1</v>
      </c>
      <c r="G51">
        <v>1</v>
      </c>
      <c r="H51">
        <v>3</v>
      </c>
      <c r="I51" t="s">
        <v>27</v>
      </c>
      <c r="J51" t="s">
        <v>30</v>
      </c>
      <c r="K51" t="s">
        <v>28</v>
      </c>
      <c r="L51">
        <v>1346</v>
      </c>
      <c r="N51">
        <v>1009</v>
      </c>
      <c r="O51" t="s">
        <v>29</v>
      </c>
      <c r="P51" t="s">
        <v>29</v>
      </c>
      <c r="Q51">
        <v>1</v>
      </c>
      <c r="W51">
        <v>0</v>
      </c>
      <c r="X51">
        <v>-1621886746</v>
      </c>
      <c r="Y51">
        <f t="shared" si="16"/>
        <v>11</v>
      </c>
      <c r="AA51">
        <v>13.16</v>
      </c>
      <c r="AB51">
        <v>0</v>
      </c>
      <c r="AC51">
        <v>0</v>
      </c>
      <c r="AD51">
        <v>0</v>
      </c>
      <c r="AE51">
        <v>13.16</v>
      </c>
      <c r="AF51">
        <v>0</v>
      </c>
      <c r="AG51">
        <v>0</v>
      </c>
      <c r="AH51">
        <v>0</v>
      </c>
      <c r="AI51">
        <v>1</v>
      </c>
      <c r="AJ51">
        <v>1</v>
      </c>
      <c r="AK51">
        <v>1</v>
      </c>
      <c r="AL51">
        <v>1</v>
      </c>
      <c r="AM51">
        <v>0</v>
      </c>
      <c r="AN51">
        <v>0</v>
      </c>
      <c r="AO51">
        <v>0</v>
      </c>
      <c r="AP51">
        <v>1</v>
      </c>
      <c r="AQ51">
        <v>0</v>
      </c>
      <c r="AR51">
        <v>0</v>
      </c>
      <c r="AS51" t="s">
        <v>6</v>
      </c>
      <c r="AT51">
        <v>11</v>
      </c>
      <c r="AU51" t="s">
        <v>6</v>
      </c>
      <c r="AV51">
        <v>0</v>
      </c>
      <c r="AW51">
        <v>2</v>
      </c>
      <c r="AX51">
        <v>70008252</v>
      </c>
      <c r="AY51">
        <v>1</v>
      </c>
      <c r="AZ51">
        <v>0</v>
      </c>
      <c r="BA51">
        <v>71</v>
      </c>
      <c r="BB51">
        <v>3</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CV51">
        <v>0</v>
      </c>
      <c r="CW51">
        <v>0</v>
      </c>
      <c r="CX51">
        <f>ROUND(Y51*Source!I56,9)</f>
        <v>16.28</v>
      </c>
      <c r="CY51">
        <f t="shared" ref="CY51:CY61" si="21">AA51</f>
        <v>13.16</v>
      </c>
      <c r="CZ51">
        <f t="shared" ref="CZ51:CZ61" si="22">AE51</f>
        <v>13.16</v>
      </c>
      <c r="DA51">
        <f t="shared" ref="DA51:DA61" si="23">AI51</f>
        <v>1</v>
      </c>
      <c r="DB51">
        <f t="shared" si="17"/>
        <v>144.76</v>
      </c>
      <c r="DC51">
        <f t="shared" si="18"/>
        <v>0</v>
      </c>
      <c r="DD51" t="s">
        <v>6</v>
      </c>
      <c r="DE51" t="s">
        <v>6</v>
      </c>
      <c r="DF51">
        <f t="shared" si="20"/>
        <v>212</v>
      </c>
      <c r="DG51">
        <f t="shared" si="19"/>
        <v>0</v>
      </c>
      <c r="DH51">
        <f>Source!I56*SmtRes!Y51</f>
        <v>16.28</v>
      </c>
      <c r="DI51">
        <f t="shared" ref="DI51:DI61" si="24">AA51</f>
        <v>13.16</v>
      </c>
      <c r="DJ51">
        <f>EtalonRes!Y71</f>
        <v>13.16</v>
      </c>
      <c r="DK51">
        <f>Source!BC56</f>
        <v>1</v>
      </c>
      <c r="DL51" t="s">
        <v>6</v>
      </c>
      <c r="DM51">
        <v>0</v>
      </c>
      <c r="DN51" t="s">
        <v>6</v>
      </c>
      <c r="DO51">
        <v>0</v>
      </c>
      <c r="GP51">
        <v>1</v>
      </c>
      <c r="GQ51">
        <v>-1</v>
      </c>
      <c r="GR51">
        <v>-1</v>
      </c>
    </row>
    <row r="52" spans="1:200" x14ac:dyDescent="0.2">
      <c r="A52">
        <f>ROW(Source!A56)</f>
        <v>56</v>
      </c>
      <c r="B52">
        <v>69994508</v>
      </c>
      <c r="C52">
        <v>70008217</v>
      </c>
      <c r="D52">
        <v>27373699</v>
      </c>
      <c r="E52">
        <v>1</v>
      </c>
      <c r="F52">
        <v>1</v>
      </c>
      <c r="G52">
        <v>1</v>
      </c>
      <c r="H52">
        <v>3</v>
      </c>
      <c r="I52" t="s">
        <v>38</v>
      </c>
      <c r="J52" t="s">
        <v>40</v>
      </c>
      <c r="K52" t="s">
        <v>39</v>
      </c>
      <c r="L52">
        <v>1346</v>
      </c>
      <c r="N52">
        <v>1009</v>
      </c>
      <c r="O52" t="s">
        <v>29</v>
      </c>
      <c r="P52" t="s">
        <v>29</v>
      </c>
      <c r="Q52">
        <v>1</v>
      </c>
      <c r="W52">
        <v>0</v>
      </c>
      <c r="X52">
        <v>1374192740</v>
      </c>
      <c r="Y52">
        <f t="shared" si="16"/>
        <v>42</v>
      </c>
      <c r="AA52">
        <v>2.96</v>
      </c>
      <c r="AB52">
        <v>0</v>
      </c>
      <c r="AC52">
        <v>0</v>
      </c>
      <c r="AD52">
        <v>0</v>
      </c>
      <c r="AE52">
        <v>2.96</v>
      </c>
      <c r="AF52">
        <v>0</v>
      </c>
      <c r="AG52">
        <v>0</v>
      </c>
      <c r="AH52">
        <v>0</v>
      </c>
      <c r="AI52">
        <v>1</v>
      </c>
      <c r="AJ52">
        <v>1</v>
      </c>
      <c r="AK52">
        <v>1</v>
      </c>
      <c r="AL52">
        <v>1</v>
      </c>
      <c r="AM52">
        <v>0</v>
      </c>
      <c r="AN52">
        <v>0</v>
      </c>
      <c r="AO52">
        <v>0</v>
      </c>
      <c r="AP52">
        <v>1</v>
      </c>
      <c r="AQ52">
        <v>0</v>
      </c>
      <c r="AR52">
        <v>0</v>
      </c>
      <c r="AS52" t="s">
        <v>6</v>
      </c>
      <c r="AT52">
        <v>42</v>
      </c>
      <c r="AU52" t="s">
        <v>6</v>
      </c>
      <c r="AV52">
        <v>0</v>
      </c>
      <c r="AW52">
        <v>2</v>
      </c>
      <c r="AX52">
        <v>70008254</v>
      </c>
      <c r="AY52">
        <v>1</v>
      </c>
      <c r="AZ52">
        <v>0</v>
      </c>
      <c r="BA52">
        <v>73</v>
      </c>
      <c r="BB52">
        <v>3</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CV52">
        <v>0</v>
      </c>
      <c r="CW52">
        <v>0</v>
      </c>
      <c r="CX52">
        <f>ROUND(Y52*Source!I56,9)</f>
        <v>62.16</v>
      </c>
      <c r="CY52">
        <f t="shared" si="21"/>
        <v>2.96</v>
      </c>
      <c r="CZ52">
        <f t="shared" si="22"/>
        <v>2.96</v>
      </c>
      <c r="DA52">
        <f t="shared" si="23"/>
        <v>1</v>
      </c>
      <c r="DB52">
        <f t="shared" si="17"/>
        <v>124.32</v>
      </c>
      <c r="DC52">
        <f t="shared" si="18"/>
        <v>0</v>
      </c>
      <c r="DD52" t="s">
        <v>6</v>
      </c>
      <c r="DE52" t="s">
        <v>6</v>
      </c>
      <c r="DF52">
        <f t="shared" si="20"/>
        <v>186</v>
      </c>
      <c r="DG52">
        <f t="shared" si="19"/>
        <v>0</v>
      </c>
      <c r="DH52">
        <f>Source!I56*SmtRes!Y52</f>
        <v>62.16</v>
      </c>
      <c r="DI52">
        <f t="shared" si="24"/>
        <v>2.96</v>
      </c>
      <c r="DJ52">
        <f>EtalonRes!Y73</f>
        <v>2.96</v>
      </c>
      <c r="DK52">
        <f>Source!BC56</f>
        <v>1</v>
      </c>
      <c r="DL52" t="s">
        <v>6</v>
      </c>
      <c r="DM52">
        <v>0</v>
      </c>
      <c r="DN52" t="s">
        <v>6</v>
      </c>
      <c r="DO52">
        <v>0</v>
      </c>
      <c r="GP52">
        <v>1</v>
      </c>
      <c r="GQ52">
        <v>-1</v>
      </c>
      <c r="GR52">
        <v>-1</v>
      </c>
    </row>
    <row r="53" spans="1:200" x14ac:dyDescent="0.2">
      <c r="A53">
        <f>ROW(Source!A56)</f>
        <v>56</v>
      </c>
      <c r="B53">
        <v>69994508</v>
      </c>
      <c r="C53">
        <v>70008217</v>
      </c>
      <c r="D53">
        <v>27374775</v>
      </c>
      <c r="E53">
        <v>1</v>
      </c>
      <c r="F53">
        <v>1</v>
      </c>
      <c r="G53">
        <v>1</v>
      </c>
      <c r="H53">
        <v>3</v>
      </c>
      <c r="I53" t="s">
        <v>43</v>
      </c>
      <c r="J53" t="s">
        <v>46</v>
      </c>
      <c r="K53" t="s">
        <v>44</v>
      </c>
      <c r="L53">
        <v>1301</v>
      </c>
      <c r="N53">
        <v>1003</v>
      </c>
      <c r="O53" t="s">
        <v>45</v>
      </c>
      <c r="P53" t="s">
        <v>45</v>
      </c>
      <c r="Q53">
        <v>1</v>
      </c>
      <c r="W53">
        <v>0</v>
      </c>
      <c r="X53">
        <v>-327958249</v>
      </c>
      <c r="Y53">
        <f t="shared" si="16"/>
        <v>151</v>
      </c>
      <c r="AA53">
        <v>0.17</v>
      </c>
      <c r="AB53">
        <v>0</v>
      </c>
      <c r="AC53">
        <v>0</v>
      </c>
      <c r="AD53">
        <v>0</v>
      </c>
      <c r="AE53">
        <v>0.17</v>
      </c>
      <c r="AF53">
        <v>0</v>
      </c>
      <c r="AG53">
        <v>0</v>
      </c>
      <c r="AH53">
        <v>0</v>
      </c>
      <c r="AI53">
        <v>1</v>
      </c>
      <c r="AJ53">
        <v>1</v>
      </c>
      <c r="AK53">
        <v>1</v>
      </c>
      <c r="AL53">
        <v>1</v>
      </c>
      <c r="AM53">
        <v>0</v>
      </c>
      <c r="AN53">
        <v>0</v>
      </c>
      <c r="AO53">
        <v>0</v>
      </c>
      <c r="AP53">
        <v>1</v>
      </c>
      <c r="AQ53">
        <v>0</v>
      </c>
      <c r="AR53">
        <v>0</v>
      </c>
      <c r="AS53" t="s">
        <v>6</v>
      </c>
      <c r="AT53">
        <v>151</v>
      </c>
      <c r="AU53" t="s">
        <v>6</v>
      </c>
      <c r="AV53">
        <v>0</v>
      </c>
      <c r="AW53">
        <v>2</v>
      </c>
      <c r="AX53">
        <v>70008255</v>
      </c>
      <c r="AY53">
        <v>1</v>
      </c>
      <c r="AZ53">
        <v>0</v>
      </c>
      <c r="BA53">
        <v>74</v>
      </c>
      <c r="BB53">
        <v>3</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CV53">
        <v>0</v>
      </c>
      <c r="CW53">
        <v>0</v>
      </c>
      <c r="CX53">
        <f>ROUND(Y53*Source!I56,9)</f>
        <v>223.48</v>
      </c>
      <c r="CY53">
        <f t="shared" si="21"/>
        <v>0.17</v>
      </c>
      <c r="CZ53">
        <f t="shared" si="22"/>
        <v>0.17</v>
      </c>
      <c r="DA53">
        <f t="shared" si="23"/>
        <v>1</v>
      </c>
      <c r="DB53">
        <f t="shared" si="17"/>
        <v>25.67</v>
      </c>
      <c r="DC53">
        <f t="shared" si="18"/>
        <v>0</v>
      </c>
      <c r="DD53" t="s">
        <v>6</v>
      </c>
      <c r="DE53" t="s">
        <v>6</v>
      </c>
      <c r="DF53">
        <f t="shared" si="20"/>
        <v>0</v>
      </c>
      <c r="DG53">
        <f t="shared" si="19"/>
        <v>0</v>
      </c>
      <c r="DH53">
        <f>Source!I56*SmtRes!Y53</f>
        <v>223.48</v>
      </c>
      <c r="DI53">
        <f t="shared" si="24"/>
        <v>0.17</v>
      </c>
      <c r="DJ53">
        <f>EtalonRes!Y74</f>
        <v>0.17</v>
      </c>
      <c r="DK53">
        <f>Source!BC56</f>
        <v>1</v>
      </c>
      <c r="DL53" t="s">
        <v>6</v>
      </c>
      <c r="DM53">
        <v>0</v>
      </c>
      <c r="DN53" t="s">
        <v>6</v>
      </c>
      <c r="DO53">
        <v>0</v>
      </c>
      <c r="GP53">
        <v>1</v>
      </c>
      <c r="GQ53">
        <v>-1</v>
      </c>
      <c r="GR53">
        <v>-1</v>
      </c>
    </row>
    <row r="54" spans="1:200" x14ac:dyDescent="0.2">
      <c r="A54">
        <f>ROW(Source!A56)</f>
        <v>56</v>
      </c>
      <c r="B54">
        <v>69994508</v>
      </c>
      <c r="C54">
        <v>70008217</v>
      </c>
      <c r="D54">
        <v>27374872</v>
      </c>
      <c r="E54">
        <v>1</v>
      </c>
      <c r="F54">
        <v>1</v>
      </c>
      <c r="G54">
        <v>1</v>
      </c>
      <c r="H54">
        <v>3</v>
      </c>
      <c r="I54" t="s">
        <v>49</v>
      </c>
      <c r="J54" t="s">
        <v>51</v>
      </c>
      <c r="K54" t="s">
        <v>50</v>
      </c>
      <c r="L54">
        <v>1301</v>
      </c>
      <c r="N54">
        <v>1003</v>
      </c>
      <c r="O54" t="s">
        <v>45</v>
      </c>
      <c r="P54" t="s">
        <v>45</v>
      </c>
      <c r="Q54">
        <v>1</v>
      </c>
      <c r="W54">
        <v>0</v>
      </c>
      <c r="X54">
        <v>-887129780</v>
      </c>
      <c r="Y54">
        <f t="shared" si="16"/>
        <v>80</v>
      </c>
      <c r="AA54">
        <v>1.74</v>
      </c>
      <c r="AB54">
        <v>0</v>
      </c>
      <c r="AC54">
        <v>0</v>
      </c>
      <c r="AD54">
        <v>0</v>
      </c>
      <c r="AE54">
        <v>1.74</v>
      </c>
      <c r="AF54">
        <v>0</v>
      </c>
      <c r="AG54">
        <v>0</v>
      </c>
      <c r="AH54">
        <v>0</v>
      </c>
      <c r="AI54">
        <v>1</v>
      </c>
      <c r="AJ54">
        <v>1</v>
      </c>
      <c r="AK54">
        <v>1</v>
      </c>
      <c r="AL54">
        <v>1</v>
      </c>
      <c r="AM54">
        <v>0</v>
      </c>
      <c r="AN54">
        <v>0</v>
      </c>
      <c r="AO54">
        <v>0</v>
      </c>
      <c r="AP54">
        <v>1</v>
      </c>
      <c r="AQ54">
        <v>0</v>
      </c>
      <c r="AR54">
        <v>0</v>
      </c>
      <c r="AS54" t="s">
        <v>6</v>
      </c>
      <c r="AT54">
        <v>80</v>
      </c>
      <c r="AU54" t="s">
        <v>6</v>
      </c>
      <c r="AV54">
        <v>0</v>
      </c>
      <c r="AW54">
        <v>2</v>
      </c>
      <c r="AX54">
        <v>70008256</v>
      </c>
      <c r="AY54">
        <v>1</v>
      </c>
      <c r="AZ54">
        <v>0</v>
      </c>
      <c r="BA54">
        <v>75</v>
      </c>
      <c r="BB54">
        <v>3</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CV54">
        <v>0</v>
      </c>
      <c r="CW54">
        <v>0</v>
      </c>
      <c r="CX54">
        <f>ROUND(Y54*Source!I56,9)</f>
        <v>118.4</v>
      </c>
      <c r="CY54">
        <f t="shared" si="21"/>
        <v>1.74</v>
      </c>
      <c r="CZ54">
        <f t="shared" si="22"/>
        <v>1.74</v>
      </c>
      <c r="DA54">
        <f t="shared" si="23"/>
        <v>1</v>
      </c>
      <c r="DB54">
        <f t="shared" si="17"/>
        <v>139.19999999999999</v>
      </c>
      <c r="DC54">
        <f t="shared" si="18"/>
        <v>0</v>
      </c>
      <c r="DD54" t="s">
        <v>6</v>
      </c>
      <c r="DE54" t="s">
        <v>6</v>
      </c>
      <c r="DF54">
        <f t="shared" si="20"/>
        <v>237</v>
      </c>
      <c r="DG54">
        <f t="shared" si="19"/>
        <v>0</v>
      </c>
      <c r="DH54">
        <f>Source!I56*SmtRes!Y54</f>
        <v>118.4</v>
      </c>
      <c r="DI54">
        <f t="shared" si="24"/>
        <v>1.74</v>
      </c>
      <c r="DJ54">
        <f>EtalonRes!Y75</f>
        <v>1.74</v>
      </c>
      <c r="DK54">
        <f>Source!BC56</f>
        <v>1</v>
      </c>
      <c r="DL54" t="s">
        <v>6</v>
      </c>
      <c r="DM54">
        <v>0</v>
      </c>
      <c r="DN54" t="s">
        <v>6</v>
      </c>
      <c r="DO54">
        <v>0</v>
      </c>
      <c r="GP54">
        <v>1</v>
      </c>
      <c r="GQ54">
        <v>-1</v>
      </c>
      <c r="GR54">
        <v>-1</v>
      </c>
    </row>
    <row r="55" spans="1:200" x14ac:dyDescent="0.2">
      <c r="A55">
        <f>ROW(Source!A56)</f>
        <v>56</v>
      </c>
      <c r="B55">
        <v>69994508</v>
      </c>
      <c r="C55">
        <v>70008217</v>
      </c>
      <c r="D55">
        <v>27374887</v>
      </c>
      <c r="E55">
        <v>1</v>
      </c>
      <c r="F55">
        <v>1</v>
      </c>
      <c r="G55">
        <v>1</v>
      </c>
      <c r="H55">
        <v>3</v>
      </c>
      <c r="I55" t="s">
        <v>53</v>
      </c>
      <c r="J55" t="s">
        <v>55</v>
      </c>
      <c r="K55" t="s">
        <v>54</v>
      </c>
      <c r="L55">
        <v>1301</v>
      </c>
      <c r="N55">
        <v>1003</v>
      </c>
      <c r="O55" t="s">
        <v>45</v>
      </c>
      <c r="P55" t="s">
        <v>45</v>
      </c>
      <c r="Q55">
        <v>1</v>
      </c>
      <c r="W55">
        <v>0</v>
      </c>
      <c r="X55">
        <v>2090635660</v>
      </c>
      <c r="Y55">
        <f t="shared" si="16"/>
        <v>117</v>
      </c>
      <c r="AA55">
        <v>0.84</v>
      </c>
      <c r="AB55">
        <v>0</v>
      </c>
      <c r="AC55">
        <v>0</v>
      </c>
      <c r="AD55">
        <v>0</v>
      </c>
      <c r="AE55">
        <v>0.84</v>
      </c>
      <c r="AF55">
        <v>0</v>
      </c>
      <c r="AG55">
        <v>0</v>
      </c>
      <c r="AH55">
        <v>0</v>
      </c>
      <c r="AI55">
        <v>1</v>
      </c>
      <c r="AJ55">
        <v>1</v>
      </c>
      <c r="AK55">
        <v>1</v>
      </c>
      <c r="AL55">
        <v>1</v>
      </c>
      <c r="AM55">
        <v>0</v>
      </c>
      <c r="AN55">
        <v>0</v>
      </c>
      <c r="AO55">
        <v>0</v>
      </c>
      <c r="AP55">
        <v>1</v>
      </c>
      <c r="AQ55">
        <v>0</v>
      </c>
      <c r="AR55">
        <v>0</v>
      </c>
      <c r="AS55" t="s">
        <v>6</v>
      </c>
      <c r="AT55">
        <v>117</v>
      </c>
      <c r="AU55" t="s">
        <v>6</v>
      </c>
      <c r="AV55">
        <v>0</v>
      </c>
      <c r="AW55">
        <v>2</v>
      </c>
      <c r="AX55">
        <v>70008257</v>
      </c>
      <c r="AY55">
        <v>1</v>
      </c>
      <c r="AZ55">
        <v>0</v>
      </c>
      <c r="BA55">
        <v>76</v>
      </c>
      <c r="BB55">
        <v>3</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CV55">
        <v>0</v>
      </c>
      <c r="CW55">
        <v>0</v>
      </c>
      <c r="CX55">
        <f>ROUND(Y55*Source!I56,9)</f>
        <v>173.16</v>
      </c>
      <c r="CY55">
        <f t="shared" si="21"/>
        <v>0.84</v>
      </c>
      <c r="CZ55">
        <f t="shared" si="22"/>
        <v>0.84</v>
      </c>
      <c r="DA55">
        <f t="shared" si="23"/>
        <v>1</v>
      </c>
      <c r="DB55">
        <f t="shared" si="17"/>
        <v>98.28</v>
      </c>
      <c r="DC55">
        <f t="shared" si="18"/>
        <v>0</v>
      </c>
      <c r="DD55" t="s">
        <v>6</v>
      </c>
      <c r="DE55" t="s">
        <v>6</v>
      </c>
      <c r="DF55">
        <f t="shared" si="20"/>
        <v>173</v>
      </c>
      <c r="DG55">
        <f t="shared" si="19"/>
        <v>0</v>
      </c>
      <c r="DH55">
        <f>Source!I56*SmtRes!Y55</f>
        <v>173.16</v>
      </c>
      <c r="DI55">
        <f t="shared" si="24"/>
        <v>0.84</v>
      </c>
      <c r="DJ55">
        <f>EtalonRes!Y76</f>
        <v>0.84</v>
      </c>
      <c r="DK55">
        <f>Source!BC56</f>
        <v>1</v>
      </c>
      <c r="DL55" t="s">
        <v>6</v>
      </c>
      <c r="DM55">
        <v>0</v>
      </c>
      <c r="DN55" t="s">
        <v>6</v>
      </c>
      <c r="DO55">
        <v>0</v>
      </c>
      <c r="GP55">
        <v>1</v>
      </c>
      <c r="GQ55">
        <v>-1</v>
      </c>
      <c r="GR55">
        <v>-1</v>
      </c>
    </row>
    <row r="56" spans="1:200" x14ac:dyDescent="0.2">
      <c r="A56">
        <f>ROW(Source!A56)</f>
        <v>56</v>
      </c>
      <c r="B56">
        <v>69994508</v>
      </c>
      <c r="C56">
        <v>70008217</v>
      </c>
      <c r="D56">
        <v>27375624</v>
      </c>
      <c r="E56">
        <v>1</v>
      </c>
      <c r="F56">
        <v>1</v>
      </c>
      <c r="G56">
        <v>1</v>
      </c>
      <c r="H56">
        <v>3</v>
      </c>
      <c r="I56" t="s">
        <v>57</v>
      </c>
      <c r="J56" t="s">
        <v>60</v>
      </c>
      <c r="K56" t="s">
        <v>106</v>
      </c>
      <c r="L56">
        <v>1327</v>
      </c>
      <c r="N56">
        <v>1005</v>
      </c>
      <c r="O56" t="s">
        <v>59</v>
      </c>
      <c r="P56" t="s">
        <v>59</v>
      </c>
      <c r="Q56">
        <v>1</v>
      </c>
      <c r="W56">
        <v>0</v>
      </c>
      <c r="X56">
        <v>-870905068</v>
      </c>
      <c r="Y56">
        <f t="shared" si="16"/>
        <v>112</v>
      </c>
      <c r="AA56">
        <v>23.66</v>
      </c>
      <c r="AB56">
        <v>0</v>
      </c>
      <c r="AC56">
        <v>0</v>
      </c>
      <c r="AD56">
        <v>0</v>
      </c>
      <c r="AE56">
        <v>23.66</v>
      </c>
      <c r="AF56">
        <v>0</v>
      </c>
      <c r="AG56">
        <v>0</v>
      </c>
      <c r="AH56">
        <v>0</v>
      </c>
      <c r="AI56">
        <v>1</v>
      </c>
      <c r="AJ56">
        <v>1</v>
      </c>
      <c r="AK56">
        <v>1</v>
      </c>
      <c r="AL56">
        <v>1</v>
      </c>
      <c r="AM56">
        <v>0</v>
      </c>
      <c r="AN56">
        <v>0</v>
      </c>
      <c r="AO56">
        <v>0</v>
      </c>
      <c r="AP56">
        <v>1</v>
      </c>
      <c r="AQ56">
        <v>0</v>
      </c>
      <c r="AR56">
        <v>0</v>
      </c>
      <c r="AS56" t="s">
        <v>6</v>
      </c>
      <c r="AT56">
        <v>112</v>
      </c>
      <c r="AU56" t="s">
        <v>6</v>
      </c>
      <c r="AV56">
        <v>0</v>
      </c>
      <c r="AW56">
        <v>2</v>
      </c>
      <c r="AX56">
        <v>70008258</v>
      </c>
      <c r="AY56">
        <v>1</v>
      </c>
      <c r="AZ56">
        <v>0</v>
      </c>
      <c r="BA56">
        <v>77</v>
      </c>
      <c r="BB56">
        <v>3</v>
      </c>
      <c r="BC56">
        <v>0</v>
      </c>
      <c r="BD56">
        <v>0</v>
      </c>
      <c r="BE56">
        <v>0</v>
      </c>
      <c r="BF56">
        <v>0</v>
      </c>
      <c r="BG56">
        <v>0</v>
      </c>
      <c r="BH56">
        <v>0</v>
      </c>
      <c r="BI56">
        <v>0</v>
      </c>
      <c r="BJ56">
        <v>0</v>
      </c>
      <c r="BK56">
        <v>0</v>
      </c>
      <c r="BL56">
        <v>0</v>
      </c>
      <c r="BM56">
        <v>0</v>
      </c>
      <c r="BN56">
        <v>0</v>
      </c>
      <c r="BO56">
        <v>0</v>
      </c>
      <c r="BP56">
        <v>0</v>
      </c>
      <c r="BQ56">
        <v>0</v>
      </c>
      <c r="BR56">
        <v>0</v>
      </c>
      <c r="BS56">
        <v>0</v>
      </c>
      <c r="BT56">
        <v>0</v>
      </c>
      <c r="BU56">
        <v>0</v>
      </c>
      <c r="BV56">
        <v>0</v>
      </c>
      <c r="BW56">
        <v>0</v>
      </c>
      <c r="CV56">
        <v>0</v>
      </c>
      <c r="CW56">
        <v>0</v>
      </c>
      <c r="CX56">
        <f>ROUND(Y56*Source!I56,9)</f>
        <v>165.76</v>
      </c>
      <c r="CY56">
        <f t="shared" si="21"/>
        <v>23.66</v>
      </c>
      <c r="CZ56">
        <f t="shared" si="22"/>
        <v>23.66</v>
      </c>
      <c r="DA56">
        <f t="shared" si="23"/>
        <v>1</v>
      </c>
      <c r="DB56">
        <f t="shared" si="17"/>
        <v>2649.92</v>
      </c>
      <c r="DC56">
        <f t="shared" si="18"/>
        <v>0</v>
      </c>
      <c r="DD56" t="s">
        <v>6</v>
      </c>
      <c r="DE56" t="s">
        <v>6</v>
      </c>
      <c r="DF56">
        <f t="shared" si="20"/>
        <v>3978</v>
      </c>
      <c r="DG56">
        <f t="shared" si="19"/>
        <v>0</v>
      </c>
      <c r="DH56">
        <f>Source!I56*SmtRes!Y56</f>
        <v>165.76</v>
      </c>
      <c r="DI56">
        <f t="shared" si="24"/>
        <v>23.66</v>
      </c>
      <c r="DJ56">
        <f>EtalonRes!Y77</f>
        <v>23.66</v>
      </c>
      <c r="DK56">
        <f>Source!BC56</f>
        <v>1</v>
      </c>
      <c r="DL56" t="s">
        <v>6</v>
      </c>
      <c r="DM56">
        <v>0</v>
      </c>
      <c r="DN56" t="s">
        <v>6</v>
      </c>
      <c r="DO56">
        <v>0</v>
      </c>
      <c r="GP56">
        <v>1</v>
      </c>
      <c r="GQ56">
        <v>-1</v>
      </c>
      <c r="GR56">
        <v>-1</v>
      </c>
    </row>
    <row r="57" spans="1:200" x14ac:dyDescent="0.2">
      <c r="A57">
        <f>ROW(Source!A56)</f>
        <v>56</v>
      </c>
      <c r="B57">
        <v>69994508</v>
      </c>
      <c r="C57">
        <v>70008217</v>
      </c>
      <c r="D57">
        <v>27378971</v>
      </c>
      <c r="E57">
        <v>1</v>
      </c>
      <c r="F57">
        <v>1</v>
      </c>
      <c r="G57">
        <v>1</v>
      </c>
      <c r="H57">
        <v>3</v>
      </c>
      <c r="I57" t="s">
        <v>63</v>
      </c>
      <c r="J57" t="s">
        <v>66</v>
      </c>
      <c r="K57" t="s">
        <v>64</v>
      </c>
      <c r="L57">
        <v>1354</v>
      </c>
      <c r="N57">
        <v>1010</v>
      </c>
      <c r="O57" t="s">
        <v>65</v>
      </c>
      <c r="P57" t="s">
        <v>65</v>
      </c>
      <c r="Q57">
        <v>1</v>
      </c>
      <c r="W57">
        <v>0</v>
      </c>
      <c r="X57">
        <v>1676315480</v>
      </c>
      <c r="Y57">
        <f t="shared" si="16"/>
        <v>1943</v>
      </c>
      <c r="AA57">
        <v>0.04</v>
      </c>
      <c r="AB57">
        <v>0</v>
      </c>
      <c r="AC57">
        <v>0</v>
      </c>
      <c r="AD57">
        <v>0</v>
      </c>
      <c r="AE57">
        <v>0.04</v>
      </c>
      <c r="AF57">
        <v>0</v>
      </c>
      <c r="AG57">
        <v>0</v>
      </c>
      <c r="AH57">
        <v>0</v>
      </c>
      <c r="AI57">
        <v>1</v>
      </c>
      <c r="AJ57">
        <v>1</v>
      </c>
      <c r="AK57">
        <v>1</v>
      </c>
      <c r="AL57">
        <v>1</v>
      </c>
      <c r="AM57">
        <v>0</v>
      </c>
      <c r="AN57">
        <v>0</v>
      </c>
      <c r="AO57">
        <v>0</v>
      </c>
      <c r="AP57">
        <v>1</v>
      </c>
      <c r="AQ57">
        <v>0</v>
      </c>
      <c r="AR57">
        <v>0</v>
      </c>
      <c r="AS57" t="s">
        <v>6</v>
      </c>
      <c r="AT57">
        <v>1943</v>
      </c>
      <c r="AU57" t="s">
        <v>6</v>
      </c>
      <c r="AV57">
        <v>0</v>
      </c>
      <c r="AW57">
        <v>2</v>
      </c>
      <c r="AX57">
        <v>70008259</v>
      </c>
      <c r="AY57">
        <v>1</v>
      </c>
      <c r="AZ57">
        <v>0</v>
      </c>
      <c r="BA57">
        <v>78</v>
      </c>
      <c r="BB57">
        <v>3</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CV57">
        <v>0</v>
      </c>
      <c r="CW57">
        <v>0</v>
      </c>
      <c r="CX57">
        <f>ROUND(Y57*Source!I56,9)</f>
        <v>2875.64</v>
      </c>
      <c r="CY57">
        <f t="shared" si="21"/>
        <v>0.04</v>
      </c>
      <c r="CZ57">
        <f t="shared" si="22"/>
        <v>0.04</v>
      </c>
      <c r="DA57">
        <f t="shared" si="23"/>
        <v>1</v>
      </c>
      <c r="DB57">
        <f t="shared" si="17"/>
        <v>77.72</v>
      </c>
      <c r="DC57">
        <f t="shared" si="18"/>
        <v>0</v>
      </c>
      <c r="DD57" t="s">
        <v>6</v>
      </c>
      <c r="DE57" t="s">
        <v>6</v>
      </c>
      <c r="DF57">
        <f t="shared" si="20"/>
        <v>0</v>
      </c>
      <c r="DG57">
        <f t="shared" si="19"/>
        <v>0</v>
      </c>
      <c r="DH57">
        <f>Source!I56*SmtRes!Y57</f>
        <v>2875.64</v>
      </c>
      <c r="DI57">
        <f t="shared" si="24"/>
        <v>0.04</v>
      </c>
      <c r="DJ57">
        <f>EtalonRes!Y78</f>
        <v>0.04</v>
      </c>
      <c r="DK57">
        <f>Source!BC56</f>
        <v>1</v>
      </c>
      <c r="DL57" t="s">
        <v>6</v>
      </c>
      <c r="DM57">
        <v>0</v>
      </c>
      <c r="DN57" t="s">
        <v>6</v>
      </c>
      <c r="DO57">
        <v>0</v>
      </c>
      <c r="GP57">
        <v>1</v>
      </c>
      <c r="GQ57">
        <v>-1</v>
      </c>
      <c r="GR57">
        <v>-1</v>
      </c>
    </row>
    <row r="58" spans="1:200" x14ac:dyDescent="0.2">
      <c r="A58">
        <f>ROW(Source!A56)</f>
        <v>56</v>
      </c>
      <c r="B58">
        <v>69994508</v>
      </c>
      <c r="C58">
        <v>70008217</v>
      </c>
      <c r="D58">
        <v>27378714</v>
      </c>
      <c r="E58">
        <v>1</v>
      </c>
      <c r="F58">
        <v>1</v>
      </c>
      <c r="G58">
        <v>1</v>
      </c>
      <c r="H58">
        <v>3</v>
      </c>
      <c r="I58" t="s">
        <v>73</v>
      </c>
      <c r="J58" t="s">
        <v>75</v>
      </c>
      <c r="K58" t="s">
        <v>74</v>
      </c>
      <c r="L58">
        <v>1354</v>
      </c>
      <c r="N58">
        <v>1010</v>
      </c>
      <c r="O58" t="s">
        <v>65</v>
      </c>
      <c r="P58" t="s">
        <v>65</v>
      </c>
      <c r="Q58">
        <v>1</v>
      </c>
      <c r="W58">
        <v>0</v>
      </c>
      <c r="X58">
        <v>-536818528</v>
      </c>
      <c r="Y58">
        <f t="shared" si="16"/>
        <v>149</v>
      </c>
      <c r="AA58">
        <v>0.08</v>
      </c>
      <c r="AB58">
        <v>0</v>
      </c>
      <c r="AC58">
        <v>0</v>
      </c>
      <c r="AD58">
        <v>0</v>
      </c>
      <c r="AE58">
        <v>0.08</v>
      </c>
      <c r="AF58">
        <v>0</v>
      </c>
      <c r="AG58">
        <v>0</v>
      </c>
      <c r="AH58">
        <v>0</v>
      </c>
      <c r="AI58">
        <v>1</v>
      </c>
      <c r="AJ58">
        <v>1</v>
      </c>
      <c r="AK58">
        <v>1</v>
      </c>
      <c r="AL58">
        <v>1</v>
      </c>
      <c r="AM58">
        <v>0</v>
      </c>
      <c r="AN58">
        <v>0</v>
      </c>
      <c r="AO58">
        <v>0</v>
      </c>
      <c r="AP58">
        <v>1</v>
      </c>
      <c r="AQ58">
        <v>0</v>
      </c>
      <c r="AR58">
        <v>0</v>
      </c>
      <c r="AS58" t="s">
        <v>6</v>
      </c>
      <c r="AT58">
        <v>149</v>
      </c>
      <c r="AU58" t="s">
        <v>6</v>
      </c>
      <c r="AV58">
        <v>0</v>
      </c>
      <c r="AW58">
        <v>2</v>
      </c>
      <c r="AX58">
        <v>70008260</v>
      </c>
      <c r="AY58">
        <v>1</v>
      </c>
      <c r="AZ58">
        <v>0</v>
      </c>
      <c r="BA58">
        <v>79</v>
      </c>
      <c r="BB58">
        <v>3</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CV58">
        <v>0</v>
      </c>
      <c r="CW58">
        <v>0</v>
      </c>
      <c r="CX58">
        <f>ROUND(Y58*Source!I56,9)</f>
        <v>220.52</v>
      </c>
      <c r="CY58">
        <f t="shared" si="21"/>
        <v>0.08</v>
      </c>
      <c r="CZ58">
        <f t="shared" si="22"/>
        <v>0.08</v>
      </c>
      <c r="DA58">
        <f t="shared" si="23"/>
        <v>1</v>
      </c>
      <c r="DB58">
        <f t="shared" si="17"/>
        <v>11.92</v>
      </c>
      <c r="DC58">
        <f t="shared" si="18"/>
        <v>0</v>
      </c>
      <c r="DD58" t="s">
        <v>6</v>
      </c>
      <c r="DE58" t="s">
        <v>6</v>
      </c>
      <c r="DF58">
        <f t="shared" si="20"/>
        <v>0</v>
      </c>
      <c r="DG58">
        <f t="shared" si="19"/>
        <v>0</v>
      </c>
      <c r="DH58">
        <f>Source!I56*SmtRes!Y58</f>
        <v>220.52</v>
      </c>
      <c r="DI58">
        <f t="shared" si="24"/>
        <v>0.08</v>
      </c>
      <c r="DJ58">
        <f>EtalonRes!Y79</f>
        <v>0.08</v>
      </c>
      <c r="DK58">
        <f>Source!BC56</f>
        <v>1</v>
      </c>
      <c r="DL58" t="s">
        <v>6</v>
      </c>
      <c r="DM58">
        <v>0</v>
      </c>
      <c r="DN58" t="s">
        <v>6</v>
      </c>
      <c r="DO58">
        <v>0</v>
      </c>
      <c r="GP58">
        <v>1</v>
      </c>
      <c r="GQ58">
        <v>-1</v>
      </c>
      <c r="GR58">
        <v>-1</v>
      </c>
    </row>
    <row r="59" spans="1:200" x14ac:dyDescent="0.2">
      <c r="A59">
        <f>ROW(Source!A56)</f>
        <v>56</v>
      </c>
      <c r="B59">
        <v>69994508</v>
      </c>
      <c r="C59">
        <v>70008217</v>
      </c>
      <c r="D59">
        <v>27392071</v>
      </c>
      <c r="E59">
        <v>1</v>
      </c>
      <c r="F59">
        <v>1</v>
      </c>
      <c r="G59">
        <v>1</v>
      </c>
      <c r="H59">
        <v>3</v>
      </c>
      <c r="I59" t="s">
        <v>78</v>
      </c>
      <c r="J59" t="s">
        <v>80</v>
      </c>
      <c r="K59" t="s">
        <v>110</v>
      </c>
      <c r="L59">
        <v>1301</v>
      </c>
      <c r="N59">
        <v>1003</v>
      </c>
      <c r="O59" t="s">
        <v>45</v>
      </c>
      <c r="P59" t="s">
        <v>45</v>
      </c>
      <c r="Q59">
        <v>1</v>
      </c>
      <c r="W59">
        <v>0</v>
      </c>
      <c r="X59">
        <v>767673875</v>
      </c>
      <c r="Y59">
        <f t="shared" si="16"/>
        <v>122</v>
      </c>
      <c r="AA59">
        <v>6.95</v>
      </c>
      <c r="AB59">
        <v>0</v>
      </c>
      <c r="AC59">
        <v>0</v>
      </c>
      <c r="AD59">
        <v>0</v>
      </c>
      <c r="AE59">
        <v>6.95</v>
      </c>
      <c r="AF59">
        <v>0</v>
      </c>
      <c r="AG59">
        <v>0</v>
      </c>
      <c r="AH59">
        <v>0</v>
      </c>
      <c r="AI59">
        <v>1</v>
      </c>
      <c r="AJ59">
        <v>1</v>
      </c>
      <c r="AK59">
        <v>1</v>
      </c>
      <c r="AL59">
        <v>1</v>
      </c>
      <c r="AM59">
        <v>0</v>
      </c>
      <c r="AN59">
        <v>0</v>
      </c>
      <c r="AO59">
        <v>0</v>
      </c>
      <c r="AP59">
        <v>1</v>
      </c>
      <c r="AQ59">
        <v>0</v>
      </c>
      <c r="AR59">
        <v>0</v>
      </c>
      <c r="AS59" t="s">
        <v>6</v>
      </c>
      <c r="AT59">
        <v>122</v>
      </c>
      <c r="AU59" t="s">
        <v>6</v>
      </c>
      <c r="AV59">
        <v>0</v>
      </c>
      <c r="AW59">
        <v>2</v>
      </c>
      <c r="AX59">
        <v>70008261</v>
      </c>
      <c r="AY59">
        <v>1</v>
      </c>
      <c r="AZ59">
        <v>0</v>
      </c>
      <c r="BA59">
        <v>80</v>
      </c>
      <c r="BB59">
        <v>3</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CV59">
        <v>0</v>
      </c>
      <c r="CW59">
        <v>0</v>
      </c>
      <c r="CX59">
        <f>ROUND(Y59*Source!I56,9)</f>
        <v>180.56</v>
      </c>
      <c r="CY59">
        <f t="shared" si="21"/>
        <v>6.95</v>
      </c>
      <c r="CZ59">
        <f t="shared" si="22"/>
        <v>6.95</v>
      </c>
      <c r="DA59">
        <f t="shared" si="23"/>
        <v>1</v>
      </c>
      <c r="DB59">
        <f t="shared" si="17"/>
        <v>847.9</v>
      </c>
      <c r="DC59">
        <f t="shared" si="18"/>
        <v>0</v>
      </c>
      <c r="DD59" t="s">
        <v>6</v>
      </c>
      <c r="DE59" t="s">
        <v>6</v>
      </c>
      <c r="DF59">
        <f t="shared" si="20"/>
        <v>1264</v>
      </c>
      <c r="DG59">
        <f t="shared" si="19"/>
        <v>0</v>
      </c>
      <c r="DH59">
        <f>Source!I56*SmtRes!Y59</f>
        <v>180.56</v>
      </c>
      <c r="DI59">
        <f t="shared" si="24"/>
        <v>6.95</v>
      </c>
      <c r="DJ59">
        <f>EtalonRes!Y80</f>
        <v>6.95</v>
      </c>
      <c r="DK59">
        <f>Source!BC56</f>
        <v>1</v>
      </c>
      <c r="DL59" t="s">
        <v>6</v>
      </c>
      <c r="DM59">
        <v>0</v>
      </c>
      <c r="DN59" t="s">
        <v>6</v>
      </c>
      <c r="DO59">
        <v>0</v>
      </c>
      <c r="GP59">
        <v>1</v>
      </c>
      <c r="GQ59">
        <v>-1</v>
      </c>
      <c r="GR59">
        <v>-1</v>
      </c>
    </row>
    <row r="60" spans="1:200" x14ac:dyDescent="0.2">
      <c r="A60">
        <f>ROW(Source!A56)</f>
        <v>56</v>
      </c>
      <c r="B60">
        <v>69994508</v>
      </c>
      <c r="C60">
        <v>70008217</v>
      </c>
      <c r="D60">
        <v>27392120</v>
      </c>
      <c r="E60">
        <v>1</v>
      </c>
      <c r="F60">
        <v>1</v>
      </c>
      <c r="G60">
        <v>1</v>
      </c>
      <c r="H60">
        <v>3</v>
      </c>
      <c r="I60" t="s">
        <v>83</v>
      </c>
      <c r="J60" t="s">
        <v>85</v>
      </c>
      <c r="K60" t="s">
        <v>112</v>
      </c>
      <c r="L60">
        <v>1301</v>
      </c>
      <c r="N60">
        <v>1003</v>
      </c>
      <c r="O60" t="s">
        <v>45</v>
      </c>
      <c r="P60" t="s">
        <v>45</v>
      </c>
      <c r="Q60">
        <v>1</v>
      </c>
      <c r="W60">
        <v>0</v>
      </c>
      <c r="X60">
        <v>-2032869555</v>
      </c>
      <c r="Y60">
        <f t="shared" si="16"/>
        <v>234</v>
      </c>
      <c r="AA60">
        <v>8.11</v>
      </c>
      <c r="AB60">
        <v>0</v>
      </c>
      <c r="AC60">
        <v>0</v>
      </c>
      <c r="AD60">
        <v>0</v>
      </c>
      <c r="AE60">
        <v>8.11</v>
      </c>
      <c r="AF60">
        <v>0</v>
      </c>
      <c r="AG60">
        <v>0</v>
      </c>
      <c r="AH60">
        <v>0</v>
      </c>
      <c r="AI60">
        <v>1</v>
      </c>
      <c r="AJ60">
        <v>1</v>
      </c>
      <c r="AK60">
        <v>1</v>
      </c>
      <c r="AL60">
        <v>1</v>
      </c>
      <c r="AM60">
        <v>0</v>
      </c>
      <c r="AN60">
        <v>0</v>
      </c>
      <c r="AO60">
        <v>0</v>
      </c>
      <c r="AP60">
        <v>1</v>
      </c>
      <c r="AQ60">
        <v>0</v>
      </c>
      <c r="AR60">
        <v>0</v>
      </c>
      <c r="AS60" t="s">
        <v>6</v>
      </c>
      <c r="AT60">
        <v>234</v>
      </c>
      <c r="AU60" t="s">
        <v>6</v>
      </c>
      <c r="AV60">
        <v>0</v>
      </c>
      <c r="AW60">
        <v>2</v>
      </c>
      <c r="AX60">
        <v>70008262</v>
      </c>
      <c r="AY60">
        <v>1</v>
      </c>
      <c r="AZ60">
        <v>0</v>
      </c>
      <c r="BA60">
        <v>81</v>
      </c>
      <c r="BB60">
        <v>3</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CV60">
        <v>0</v>
      </c>
      <c r="CW60">
        <v>0</v>
      </c>
      <c r="CX60">
        <f>ROUND(Y60*Source!I56,9)</f>
        <v>346.32</v>
      </c>
      <c r="CY60">
        <f t="shared" si="21"/>
        <v>8.11</v>
      </c>
      <c r="CZ60">
        <f t="shared" si="22"/>
        <v>8.11</v>
      </c>
      <c r="DA60">
        <f t="shared" si="23"/>
        <v>1</v>
      </c>
      <c r="DB60">
        <f t="shared" si="17"/>
        <v>1897.74</v>
      </c>
      <c r="DC60">
        <f t="shared" si="18"/>
        <v>0</v>
      </c>
      <c r="DD60" t="s">
        <v>6</v>
      </c>
      <c r="DE60" t="s">
        <v>6</v>
      </c>
      <c r="DF60">
        <f t="shared" si="20"/>
        <v>2771</v>
      </c>
      <c r="DG60">
        <f t="shared" si="19"/>
        <v>0</v>
      </c>
      <c r="DH60">
        <f>Source!I56*SmtRes!Y60</f>
        <v>346.32</v>
      </c>
      <c r="DI60">
        <f t="shared" si="24"/>
        <v>8.11</v>
      </c>
      <c r="DJ60">
        <f>EtalonRes!Y81</f>
        <v>8.11</v>
      </c>
      <c r="DK60">
        <f>Source!BC56</f>
        <v>1</v>
      </c>
      <c r="DL60" t="s">
        <v>6</v>
      </c>
      <c r="DM60">
        <v>0</v>
      </c>
      <c r="DN60" t="s">
        <v>6</v>
      </c>
      <c r="DO60">
        <v>0</v>
      </c>
      <c r="GP60">
        <v>1</v>
      </c>
      <c r="GQ60">
        <v>-1</v>
      </c>
      <c r="GR60">
        <v>-1</v>
      </c>
    </row>
    <row r="61" spans="1:200" x14ac:dyDescent="0.2">
      <c r="A61">
        <f>ROW(Source!A56)</f>
        <v>56</v>
      </c>
      <c r="B61">
        <v>69994508</v>
      </c>
      <c r="C61">
        <v>70008217</v>
      </c>
      <c r="D61">
        <v>27392246</v>
      </c>
      <c r="E61">
        <v>1</v>
      </c>
      <c r="F61">
        <v>1</v>
      </c>
      <c r="G61">
        <v>1</v>
      </c>
      <c r="H61">
        <v>3</v>
      </c>
      <c r="I61" t="s">
        <v>114</v>
      </c>
      <c r="J61" t="s">
        <v>116</v>
      </c>
      <c r="K61" t="s">
        <v>115</v>
      </c>
      <c r="L61">
        <v>1301</v>
      </c>
      <c r="N61">
        <v>1003</v>
      </c>
      <c r="O61" t="s">
        <v>45</v>
      </c>
      <c r="P61" t="s">
        <v>45</v>
      </c>
      <c r="Q61">
        <v>1</v>
      </c>
      <c r="W61">
        <v>0</v>
      </c>
      <c r="X61">
        <v>-542219574</v>
      </c>
      <c r="Y61">
        <f t="shared" si="16"/>
        <v>37</v>
      </c>
      <c r="AA61">
        <v>6.3</v>
      </c>
      <c r="AB61">
        <v>0</v>
      </c>
      <c r="AC61">
        <v>0</v>
      </c>
      <c r="AD61">
        <v>0</v>
      </c>
      <c r="AE61">
        <v>6.3</v>
      </c>
      <c r="AF61">
        <v>0</v>
      </c>
      <c r="AG61">
        <v>0</v>
      </c>
      <c r="AH61">
        <v>0</v>
      </c>
      <c r="AI61">
        <v>1</v>
      </c>
      <c r="AJ61">
        <v>1</v>
      </c>
      <c r="AK61">
        <v>1</v>
      </c>
      <c r="AL61">
        <v>1</v>
      </c>
      <c r="AM61">
        <v>0</v>
      </c>
      <c r="AN61">
        <v>0</v>
      </c>
      <c r="AO61">
        <v>0</v>
      </c>
      <c r="AP61">
        <v>1</v>
      </c>
      <c r="AQ61">
        <v>0</v>
      </c>
      <c r="AR61">
        <v>0</v>
      </c>
      <c r="AS61" t="s">
        <v>6</v>
      </c>
      <c r="AT61">
        <v>37</v>
      </c>
      <c r="AU61" t="s">
        <v>6</v>
      </c>
      <c r="AV61">
        <v>0</v>
      </c>
      <c r="AW61">
        <v>2</v>
      </c>
      <c r="AX61">
        <v>70008263</v>
      </c>
      <c r="AY61">
        <v>1</v>
      </c>
      <c r="AZ61">
        <v>0</v>
      </c>
      <c r="BA61">
        <v>82</v>
      </c>
      <c r="BB61">
        <v>3</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CV61">
        <v>0</v>
      </c>
      <c r="CW61">
        <v>0</v>
      </c>
      <c r="CX61">
        <f>ROUND(Y61*Source!I56,9)</f>
        <v>54.76</v>
      </c>
      <c r="CY61">
        <f t="shared" si="21"/>
        <v>6.3</v>
      </c>
      <c r="CZ61">
        <f t="shared" si="22"/>
        <v>6.3</v>
      </c>
      <c r="DA61">
        <f t="shared" si="23"/>
        <v>1</v>
      </c>
      <c r="DB61">
        <f t="shared" si="17"/>
        <v>233.1</v>
      </c>
      <c r="DC61">
        <f t="shared" si="18"/>
        <v>0</v>
      </c>
      <c r="DD61" t="s">
        <v>6</v>
      </c>
      <c r="DE61" t="s">
        <v>6</v>
      </c>
      <c r="DF61">
        <f t="shared" si="20"/>
        <v>329</v>
      </c>
      <c r="DG61">
        <f t="shared" si="19"/>
        <v>0</v>
      </c>
      <c r="DH61">
        <f>Source!I56*SmtRes!Y61</f>
        <v>54.76</v>
      </c>
      <c r="DI61">
        <f t="shared" si="24"/>
        <v>6.3</v>
      </c>
      <c r="DJ61">
        <f>EtalonRes!Y82</f>
        <v>6.3</v>
      </c>
      <c r="DK61">
        <f>Source!BC56</f>
        <v>1</v>
      </c>
      <c r="DL61" t="s">
        <v>6</v>
      </c>
      <c r="DM61">
        <v>0</v>
      </c>
      <c r="DN61" t="s">
        <v>6</v>
      </c>
      <c r="DO61">
        <v>0</v>
      </c>
      <c r="GP61">
        <v>1</v>
      </c>
      <c r="GQ61">
        <v>-1</v>
      </c>
      <c r="GR61">
        <v>-1</v>
      </c>
    </row>
    <row r="62" spans="1:200" x14ac:dyDescent="0.2">
      <c r="A62">
        <f>ROW(Source!A57)</f>
        <v>57</v>
      </c>
      <c r="B62">
        <v>69994509</v>
      </c>
      <c r="C62">
        <v>70008217</v>
      </c>
      <c r="D62">
        <v>27493137</v>
      </c>
      <c r="E62">
        <v>1</v>
      </c>
      <c r="F62">
        <v>1</v>
      </c>
      <c r="G62">
        <v>1</v>
      </c>
      <c r="H62">
        <v>1</v>
      </c>
      <c r="I62" t="s">
        <v>311</v>
      </c>
      <c r="J62" t="s">
        <v>6</v>
      </c>
      <c r="K62" t="s">
        <v>312</v>
      </c>
      <c r="L62">
        <v>1369</v>
      </c>
      <c r="N62">
        <v>1013</v>
      </c>
      <c r="O62" t="s">
        <v>313</v>
      </c>
      <c r="P62" t="s">
        <v>313</v>
      </c>
      <c r="Q62">
        <v>1</v>
      </c>
      <c r="W62">
        <v>0</v>
      </c>
      <c r="X62">
        <v>-1973258772</v>
      </c>
      <c r="Y62">
        <f t="shared" si="16"/>
        <v>69</v>
      </c>
      <c r="AA62">
        <v>0</v>
      </c>
      <c r="AB62">
        <v>0</v>
      </c>
      <c r="AC62">
        <v>0</v>
      </c>
      <c r="AD62">
        <v>264.89</v>
      </c>
      <c r="AE62">
        <v>0</v>
      </c>
      <c r="AF62">
        <v>0</v>
      </c>
      <c r="AG62">
        <v>0</v>
      </c>
      <c r="AH62">
        <v>9.15</v>
      </c>
      <c r="AI62">
        <v>1</v>
      </c>
      <c r="AJ62">
        <v>1</v>
      </c>
      <c r="AK62">
        <v>1</v>
      </c>
      <c r="AL62">
        <v>28.95</v>
      </c>
      <c r="AM62">
        <v>5</v>
      </c>
      <c r="AN62">
        <v>0</v>
      </c>
      <c r="AO62">
        <v>1</v>
      </c>
      <c r="AP62">
        <v>1</v>
      </c>
      <c r="AQ62">
        <v>0</v>
      </c>
      <c r="AR62">
        <v>0</v>
      </c>
      <c r="AS62" t="s">
        <v>6</v>
      </c>
      <c r="AT62">
        <v>69</v>
      </c>
      <c r="AU62" t="s">
        <v>6</v>
      </c>
      <c r="AV62">
        <v>1</v>
      </c>
      <c r="AW62">
        <v>2</v>
      </c>
      <c r="AX62">
        <v>70008248</v>
      </c>
      <c r="AY62">
        <v>1</v>
      </c>
      <c r="AZ62">
        <v>0</v>
      </c>
      <c r="BA62">
        <v>83</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CU62">
        <f>ROUND(AT62*Source!I57*AH62*AL62,0)</f>
        <v>27051</v>
      </c>
      <c r="CV62">
        <f>ROUND(Y62*Source!I57,9)</f>
        <v>102.12</v>
      </c>
      <c r="CW62">
        <v>0</v>
      </c>
      <c r="CX62">
        <f>ROUND(Y62*Source!I57,9)</f>
        <v>102.12</v>
      </c>
      <c r="CY62">
        <f>AD62</f>
        <v>264.89</v>
      </c>
      <c r="CZ62">
        <f>AH62</f>
        <v>9.15</v>
      </c>
      <c r="DA62">
        <f>AL62</f>
        <v>28.95</v>
      </c>
      <c r="DB62">
        <f t="shared" si="17"/>
        <v>631.35</v>
      </c>
      <c r="DC62">
        <f t="shared" si="18"/>
        <v>0</v>
      </c>
      <c r="DD62" t="s">
        <v>6</v>
      </c>
      <c r="DE62" t="s">
        <v>6</v>
      </c>
      <c r="DF62">
        <f t="shared" si="20"/>
        <v>0</v>
      </c>
      <c r="DG62">
        <f t="shared" si="19"/>
        <v>0</v>
      </c>
      <c r="DH62">
        <f>Source!I57*SmtRes!Y62</f>
        <v>102.12</v>
      </c>
      <c r="DI62">
        <f>AD62</f>
        <v>264.89</v>
      </c>
      <c r="DJ62">
        <f>EtalonRes!AB83</f>
        <v>9.15</v>
      </c>
      <c r="DK62">
        <f>Source!BA57</f>
        <v>28.95</v>
      </c>
      <c r="DL62" t="s">
        <v>6</v>
      </c>
      <c r="DM62">
        <v>0</v>
      </c>
      <c r="DN62" t="s">
        <v>6</v>
      </c>
      <c r="DO62">
        <v>0</v>
      </c>
      <c r="GQ62">
        <v>-1</v>
      </c>
      <c r="GR62">
        <v>-1</v>
      </c>
    </row>
    <row r="63" spans="1:200" x14ac:dyDescent="0.2">
      <c r="A63">
        <f>ROW(Source!A57)</f>
        <v>57</v>
      </c>
      <c r="B63">
        <v>69994509</v>
      </c>
      <c r="C63">
        <v>70008217</v>
      </c>
      <c r="D63">
        <v>27440303</v>
      </c>
      <c r="E63">
        <v>1</v>
      </c>
      <c r="F63">
        <v>1</v>
      </c>
      <c r="G63">
        <v>1</v>
      </c>
      <c r="H63">
        <v>2</v>
      </c>
      <c r="I63" t="s">
        <v>314</v>
      </c>
      <c r="J63" t="s">
        <v>315</v>
      </c>
      <c r="K63" t="s">
        <v>316</v>
      </c>
      <c r="L63">
        <v>1368</v>
      </c>
      <c r="N63">
        <v>1011</v>
      </c>
      <c r="O63" t="s">
        <v>317</v>
      </c>
      <c r="P63" t="s">
        <v>317</v>
      </c>
      <c r="Q63">
        <v>1</v>
      </c>
      <c r="W63">
        <v>0</v>
      </c>
      <c r="X63">
        <v>-339261745</v>
      </c>
      <c r="Y63">
        <f t="shared" si="16"/>
        <v>1.62</v>
      </c>
      <c r="AA63">
        <v>0</v>
      </c>
      <c r="AB63">
        <v>27.44</v>
      </c>
      <c r="AC63">
        <v>0</v>
      </c>
      <c r="AD63">
        <v>0</v>
      </c>
      <c r="AE63">
        <v>0</v>
      </c>
      <c r="AF63">
        <v>2.95</v>
      </c>
      <c r="AG63">
        <v>0</v>
      </c>
      <c r="AH63">
        <v>0</v>
      </c>
      <c r="AI63">
        <v>1</v>
      </c>
      <c r="AJ63">
        <v>9.3000000000000007</v>
      </c>
      <c r="AK63">
        <v>19.8</v>
      </c>
      <c r="AL63">
        <v>1</v>
      </c>
      <c r="AM63">
        <v>5</v>
      </c>
      <c r="AN63">
        <v>0</v>
      </c>
      <c r="AO63">
        <v>1</v>
      </c>
      <c r="AP63">
        <v>1</v>
      </c>
      <c r="AQ63">
        <v>0</v>
      </c>
      <c r="AR63">
        <v>0</v>
      </c>
      <c r="AS63" t="s">
        <v>6</v>
      </c>
      <c r="AT63">
        <v>1.62</v>
      </c>
      <c r="AU63" t="s">
        <v>6</v>
      </c>
      <c r="AV63">
        <v>0</v>
      </c>
      <c r="AW63">
        <v>2</v>
      </c>
      <c r="AX63">
        <v>70008249</v>
      </c>
      <c r="AY63">
        <v>1</v>
      </c>
      <c r="AZ63">
        <v>0</v>
      </c>
      <c r="BA63">
        <v>84</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CV63">
        <v>0</v>
      </c>
      <c r="CW63">
        <f>ROUND(Y63*Source!I57*DO63,9)</f>
        <v>0</v>
      </c>
      <c r="CX63">
        <f>ROUND(Y63*Source!I57,9)</f>
        <v>2.3976000000000002</v>
      </c>
      <c r="CY63">
        <f>AB63</f>
        <v>27.44</v>
      </c>
      <c r="CZ63">
        <f>AF63</f>
        <v>2.95</v>
      </c>
      <c r="DA63">
        <f>AJ63</f>
        <v>9.3000000000000007</v>
      </c>
      <c r="DB63">
        <f t="shared" si="17"/>
        <v>4.78</v>
      </c>
      <c r="DC63">
        <f t="shared" si="18"/>
        <v>0</v>
      </c>
      <c r="DD63" t="s">
        <v>6</v>
      </c>
      <c r="DE63" t="s">
        <v>6</v>
      </c>
      <c r="DF63">
        <f t="shared" si="20"/>
        <v>0</v>
      </c>
      <c r="DG63">
        <f>ROUND(ROUND(AF63*AJ63,0)*CX63,0)</f>
        <v>65</v>
      </c>
      <c r="DH63">
        <f>Source!I57*SmtRes!Y63</f>
        <v>2.3976000000000002</v>
      </c>
      <c r="DI63">
        <f>AB63</f>
        <v>27.44</v>
      </c>
      <c r="DJ63">
        <f>EtalonRes!Z84</f>
        <v>2.95</v>
      </c>
      <c r="DK63">
        <f>Source!BB57</f>
        <v>9.3000000000000007</v>
      </c>
      <c r="DL63" t="s">
        <v>6</v>
      </c>
      <c r="DM63">
        <v>0</v>
      </c>
      <c r="DN63" t="s">
        <v>6</v>
      </c>
      <c r="DO63">
        <v>0</v>
      </c>
      <c r="GQ63">
        <v>-1</v>
      </c>
      <c r="GR63">
        <v>-1</v>
      </c>
    </row>
    <row r="64" spans="1:200" x14ac:dyDescent="0.2">
      <c r="A64">
        <f>ROW(Source!A57)</f>
        <v>57</v>
      </c>
      <c r="B64">
        <v>69994509</v>
      </c>
      <c r="C64">
        <v>70008217</v>
      </c>
      <c r="D64">
        <v>27441042</v>
      </c>
      <c r="E64">
        <v>1</v>
      </c>
      <c r="F64">
        <v>1</v>
      </c>
      <c r="G64">
        <v>1</v>
      </c>
      <c r="H64">
        <v>2</v>
      </c>
      <c r="I64" t="s">
        <v>318</v>
      </c>
      <c r="J64" t="s">
        <v>319</v>
      </c>
      <c r="K64" t="s">
        <v>320</v>
      </c>
      <c r="L64">
        <v>1368</v>
      </c>
      <c r="N64">
        <v>1011</v>
      </c>
      <c r="O64" t="s">
        <v>317</v>
      </c>
      <c r="P64" t="s">
        <v>317</v>
      </c>
      <c r="Q64">
        <v>1</v>
      </c>
      <c r="W64">
        <v>0</v>
      </c>
      <c r="X64">
        <v>922456166</v>
      </c>
      <c r="Y64">
        <f t="shared" si="16"/>
        <v>0.18</v>
      </c>
      <c r="AA64">
        <v>0</v>
      </c>
      <c r="AB64">
        <v>312.39</v>
      </c>
      <c r="AC64">
        <v>0</v>
      </c>
      <c r="AD64">
        <v>0</v>
      </c>
      <c r="AE64">
        <v>0</v>
      </c>
      <c r="AF64">
        <v>33.590000000000003</v>
      </c>
      <c r="AG64">
        <v>0</v>
      </c>
      <c r="AH64">
        <v>0</v>
      </c>
      <c r="AI64">
        <v>1</v>
      </c>
      <c r="AJ64">
        <v>9.3000000000000007</v>
      </c>
      <c r="AK64">
        <v>19.8</v>
      </c>
      <c r="AL64">
        <v>1</v>
      </c>
      <c r="AM64">
        <v>5</v>
      </c>
      <c r="AN64">
        <v>0</v>
      </c>
      <c r="AO64">
        <v>1</v>
      </c>
      <c r="AP64">
        <v>1</v>
      </c>
      <c r="AQ64">
        <v>0</v>
      </c>
      <c r="AR64">
        <v>0</v>
      </c>
      <c r="AS64" t="s">
        <v>6</v>
      </c>
      <c r="AT64">
        <v>0.18</v>
      </c>
      <c r="AU64" t="s">
        <v>6</v>
      </c>
      <c r="AV64">
        <v>0</v>
      </c>
      <c r="AW64">
        <v>2</v>
      </c>
      <c r="AX64">
        <v>70008250</v>
      </c>
      <c r="AY64">
        <v>1</v>
      </c>
      <c r="AZ64">
        <v>0</v>
      </c>
      <c r="BA64">
        <v>85</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CV64">
        <v>0</v>
      </c>
      <c r="CW64">
        <f>ROUND(Y64*Source!I57*DO64,9)</f>
        <v>0</v>
      </c>
      <c r="CX64">
        <f>ROUND(Y64*Source!I57,9)</f>
        <v>0.26640000000000003</v>
      </c>
      <c r="CY64">
        <f>AB64</f>
        <v>312.39</v>
      </c>
      <c r="CZ64">
        <f>AF64</f>
        <v>33.590000000000003</v>
      </c>
      <c r="DA64">
        <f>AJ64</f>
        <v>9.3000000000000007</v>
      </c>
      <c r="DB64">
        <f t="shared" si="17"/>
        <v>6.05</v>
      </c>
      <c r="DC64">
        <f t="shared" si="18"/>
        <v>0</v>
      </c>
      <c r="DD64" t="s">
        <v>6</v>
      </c>
      <c r="DE64" t="s">
        <v>6</v>
      </c>
      <c r="DF64">
        <f t="shared" si="20"/>
        <v>0</v>
      </c>
      <c r="DG64">
        <f>ROUND(ROUND(AF64*AJ64,0)*CX64,0)</f>
        <v>83</v>
      </c>
      <c r="DH64">
        <f>Source!I57*SmtRes!Y64</f>
        <v>0.26639999999999997</v>
      </c>
      <c r="DI64">
        <f>AB64</f>
        <v>312.39</v>
      </c>
      <c r="DJ64">
        <f>EtalonRes!Z85</f>
        <v>33.590000000000003</v>
      </c>
      <c r="DK64">
        <f>Source!BB57</f>
        <v>9.3000000000000007</v>
      </c>
      <c r="DL64" t="s">
        <v>6</v>
      </c>
      <c r="DM64">
        <v>0</v>
      </c>
      <c r="DN64" t="s">
        <v>6</v>
      </c>
      <c r="DO64">
        <v>0</v>
      </c>
      <c r="GQ64">
        <v>-1</v>
      </c>
      <c r="GR64">
        <v>-1</v>
      </c>
    </row>
    <row r="65" spans="1:200" x14ac:dyDescent="0.2">
      <c r="A65">
        <f>ROW(Source!A57)</f>
        <v>57</v>
      </c>
      <c r="B65">
        <v>69994509</v>
      </c>
      <c r="C65">
        <v>70008217</v>
      </c>
      <c r="D65">
        <v>27441078</v>
      </c>
      <c r="E65">
        <v>1</v>
      </c>
      <c r="F65">
        <v>1</v>
      </c>
      <c r="G65">
        <v>1</v>
      </c>
      <c r="H65">
        <v>2</v>
      </c>
      <c r="I65" t="s">
        <v>321</v>
      </c>
      <c r="J65" t="s">
        <v>322</v>
      </c>
      <c r="K65" t="s">
        <v>323</v>
      </c>
      <c r="L65">
        <v>1368</v>
      </c>
      <c r="N65">
        <v>1011</v>
      </c>
      <c r="O65" t="s">
        <v>317</v>
      </c>
      <c r="P65" t="s">
        <v>317</v>
      </c>
      <c r="Q65">
        <v>1</v>
      </c>
      <c r="W65">
        <v>0</v>
      </c>
      <c r="X65">
        <v>-380487195</v>
      </c>
      <c r="Y65">
        <f t="shared" ref="Y65:Y96" si="25">AT65</f>
        <v>0.87</v>
      </c>
      <c r="AA65">
        <v>0</v>
      </c>
      <c r="AB65">
        <v>19.25</v>
      </c>
      <c r="AC65">
        <v>0</v>
      </c>
      <c r="AD65">
        <v>0</v>
      </c>
      <c r="AE65">
        <v>0</v>
      </c>
      <c r="AF65">
        <v>2.0699999999999998</v>
      </c>
      <c r="AG65">
        <v>0</v>
      </c>
      <c r="AH65">
        <v>0</v>
      </c>
      <c r="AI65">
        <v>1</v>
      </c>
      <c r="AJ65">
        <v>9.3000000000000007</v>
      </c>
      <c r="AK65">
        <v>19.8</v>
      </c>
      <c r="AL65">
        <v>1</v>
      </c>
      <c r="AM65">
        <v>5</v>
      </c>
      <c r="AN65">
        <v>0</v>
      </c>
      <c r="AO65">
        <v>1</v>
      </c>
      <c r="AP65">
        <v>1</v>
      </c>
      <c r="AQ65">
        <v>0</v>
      </c>
      <c r="AR65">
        <v>0</v>
      </c>
      <c r="AS65" t="s">
        <v>6</v>
      </c>
      <c r="AT65">
        <v>0.87</v>
      </c>
      <c r="AU65" t="s">
        <v>6</v>
      </c>
      <c r="AV65">
        <v>0</v>
      </c>
      <c r="AW65">
        <v>2</v>
      </c>
      <c r="AX65">
        <v>70008251</v>
      </c>
      <c r="AY65">
        <v>1</v>
      </c>
      <c r="AZ65">
        <v>0</v>
      </c>
      <c r="BA65">
        <v>86</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CV65">
        <v>0</v>
      </c>
      <c r="CW65">
        <f>ROUND(Y65*Source!I57*DO65,9)</f>
        <v>0</v>
      </c>
      <c r="CX65">
        <f>ROUND(Y65*Source!I57,9)</f>
        <v>1.2876000000000001</v>
      </c>
      <c r="CY65">
        <f>AB65</f>
        <v>19.25</v>
      </c>
      <c r="CZ65">
        <f>AF65</f>
        <v>2.0699999999999998</v>
      </c>
      <c r="DA65">
        <f>AJ65</f>
        <v>9.3000000000000007</v>
      </c>
      <c r="DB65">
        <f t="shared" ref="DB65:DB96" si="26">ROUND(ROUND(AT65*CZ65,2),2)</f>
        <v>1.8</v>
      </c>
      <c r="DC65">
        <f t="shared" ref="DC65:DC96" si="27">ROUND(ROUND(AT65*AG65,2),2)</f>
        <v>0</v>
      </c>
      <c r="DD65" t="s">
        <v>6</v>
      </c>
      <c r="DE65" t="s">
        <v>6</v>
      </c>
      <c r="DF65">
        <f t="shared" si="20"/>
        <v>0</v>
      </c>
      <c r="DG65">
        <f>ROUND(ROUND(AF65*AJ65,0)*CX65,0)</f>
        <v>24</v>
      </c>
      <c r="DH65">
        <f>Source!I57*SmtRes!Y65</f>
        <v>1.2876000000000001</v>
      </c>
      <c r="DI65">
        <f>AB65</f>
        <v>19.25</v>
      </c>
      <c r="DJ65">
        <f>EtalonRes!Z86</f>
        <v>2.0699999999999998</v>
      </c>
      <c r="DK65">
        <f>Source!BB57</f>
        <v>9.3000000000000007</v>
      </c>
      <c r="DL65" t="s">
        <v>6</v>
      </c>
      <c r="DM65">
        <v>0</v>
      </c>
      <c r="DN65" t="s">
        <v>6</v>
      </c>
      <c r="DO65">
        <v>0</v>
      </c>
      <c r="GQ65">
        <v>-1</v>
      </c>
      <c r="GR65">
        <v>-1</v>
      </c>
    </row>
    <row r="66" spans="1:200" x14ac:dyDescent="0.2">
      <c r="A66">
        <f>ROW(Source!A57)</f>
        <v>57</v>
      </c>
      <c r="B66">
        <v>69994509</v>
      </c>
      <c r="C66">
        <v>70008217</v>
      </c>
      <c r="D66">
        <v>27373300</v>
      </c>
      <c r="E66">
        <v>1</v>
      </c>
      <c r="F66">
        <v>1</v>
      </c>
      <c r="G66">
        <v>1</v>
      </c>
      <c r="H66">
        <v>3</v>
      </c>
      <c r="I66" t="s">
        <v>27</v>
      </c>
      <c r="J66" t="s">
        <v>30</v>
      </c>
      <c r="K66" t="s">
        <v>28</v>
      </c>
      <c r="L66">
        <v>1346</v>
      </c>
      <c r="N66">
        <v>1009</v>
      </c>
      <c r="O66" t="s">
        <v>29</v>
      </c>
      <c r="P66" t="s">
        <v>29</v>
      </c>
      <c r="Q66">
        <v>1</v>
      </c>
      <c r="W66">
        <v>0</v>
      </c>
      <c r="X66">
        <v>-1621886746</v>
      </c>
      <c r="Y66">
        <f t="shared" si="25"/>
        <v>11</v>
      </c>
      <c r="AA66">
        <v>84.17</v>
      </c>
      <c r="AB66">
        <v>0</v>
      </c>
      <c r="AC66">
        <v>0</v>
      </c>
      <c r="AD66">
        <v>0</v>
      </c>
      <c r="AE66">
        <v>11.64</v>
      </c>
      <c r="AF66">
        <v>0</v>
      </c>
      <c r="AG66">
        <v>0</v>
      </c>
      <c r="AH66">
        <v>0</v>
      </c>
      <c r="AI66">
        <v>7.56</v>
      </c>
      <c r="AJ66">
        <v>1</v>
      </c>
      <c r="AK66">
        <v>1</v>
      </c>
      <c r="AL66">
        <v>1</v>
      </c>
      <c r="AM66">
        <v>0</v>
      </c>
      <c r="AN66">
        <v>0</v>
      </c>
      <c r="AO66">
        <v>0</v>
      </c>
      <c r="AP66">
        <v>1</v>
      </c>
      <c r="AQ66">
        <v>0</v>
      </c>
      <c r="AR66">
        <v>0</v>
      </c>
      <c r="AS66" t="s">
        <v>6</v>
      </c>
      <c r="AT66">
        <v>11</v>
      </c>
      <c r="AU66" t="s">
        <v>6</v>
      </c>
      <c r="AV66">
        <v>0</v>
      </c>
      <c r="AW66">
        <v>2</v>
      </c>
      <c r="AX66">
        <v>70008252</v>
      </c>
      <c r="AY66">
        <v>1</v>
      </c>
      <c r="AZ66">
        <v>16384</v>
      </c>
      <c r="BA66">
        <v>87</v>
      </c>
      <c r="BB66">
        <v>3</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CV66">
        <v>0</v>
      </c>
      <c r="CW66">
        <v>0</v>
      </c>
      <c r="CX66">
        <f>ROUND(Y66*Source!I57,9)</f>
        <v>16.28</v>
      </c>
      <c r="CY66">
        <f t="shared" ref="CY66:CY76" si="28">AA66</f>
        <v>84.17</v>
      </c>
      <c r="CZ66">
        <f t="shared" ref="CZ66:CZ76" si="29">AE66</f>
        <v>11.64</v>
      </c>
      <c r="DA66">
        <f t="shared" ref="DA66:DA76" si="30">AI66</f>
        <v>7.56</v>
      </c>
      <c r="DB66">
        <f t="shared" si="26"/>
        <v>128.04</v>
      </c>
      <c r="DC66">
        <f t="shared" si="27"/>
        <v>0</v>
      </c>
      <c r="DD66" t="s">
        <v>6</v>
      </c>
      <c r="DE66" t="s">
        <v>6</v>
      </c>
      <c r="DF66">
        <f t="shared" ref="DF66:DF76" si="31">ROUND(ROUND(AE66*AI66,0)*CX66,0)</f>
        <v>1433</v>
      </c>
      <c r="DG66">
        <f t="shared" ref="DG66:DG88" si="32">ROUND(ROUND(AF66,0)*CX66,0)</f>
        <v>0</v>
      </c>
      <c r="DH66">
        <f>Source!I57*SmtRes!Y66</f>
        <v>16.28</v>
      </c>
      <c r="DI66">
        <f t="shared" ref="DI66:DI76" si="33">AA66</f>
        <v>84.17</v>
      </c>
      <c r="DJ66">
        <f>EtalonRes!Y87</f>
        <v>13.16</v>
      </c>
      <c r="DK66">
        <f>Source!BC57</f>
        <v>7.56</v>
      </c>
      <c r="DL66" t="s">
        <v>6</v>
      </c>
      <c r="DM66">
        <v>0</v>
      </c>
      <c r="DN66" t="s">
        <v>6</v>
      </c>
      <c r="DO66">
        <v>0</v>
      </c>
      <c r="GP66">
        <v>1</v>
      </c>
      <c r="GQ66">
        <v>-1</v>
      </c>
      <c r="GR66">
        <v>-1</v>
      </c>
    </row>
    <row r="67" spans="1:200" x14ac:dyDescent="0.2">
      <c r="A67">
        <f>ROW(Source!A57)</f>
        <v>57</v>
      </c>
      <c r="B67">
        <v>69994509</v>
      </c>
      <c r="C67">
        <v>70008217</v>
      </c>
      <c r="D67">
        <v>27373699</v>
      </c>
      <c r="E67">
        <v>1</v>
      </c>
      <c r="F67">
        <v>1</v>
      </c>
      <c r="G67">
        <v>1</v>
      </c>
      <c r="H67">
        <v>3</v>
      </c>
      <c r="I67" t="s">
        <v>38</v>
      </c>
      <c r="J67" t="s">
        <v>40</v>
      </c>
      <c r="K67" t="s">
        <v>39</v>
      </c>
      <c r="L67">
        <v>1346</v>
      </c>
      <c r="N67">
        <v>1009</v>
      </c>
      <c r="O67" t="s">
        <v>29</v>
      </c>
      <c r="P67" t="s">
        <v>29</v>
      </c>
      <c r="Q67">
        <v>1</v>
      </c>
      <c r="W67">
        <v>0</v>
      </c>
      <c r="X67">
        <v>1374192740</v>
      </c>
      <c r="Y67">
        <f t="shared" si="25"/>
        <v>42</v>
      </c>
      <c r="AA67">
        <v>18.5</v>
      </c>
      <c r="AB67">
        <v>0</v>
      </c>
      <c r="AC67">
        <v>0</v>
      </c>
      <c r="AD67">
        <v>0</v>
      </c>
      <c r="AE67">
        <v>2.56</v>
      </c>
      <c r="AF67">
        <v>0</v>
      </c>
      <c r="AG67">
        <v>0</v>
      </c>
      <c r="AH67">
        <v>0</v>
      </c>
      <c r="AI67">
        <v>7.56</v>
      </c>
      <c r="AJ67">
        <v>1</v>
      </c>
      <c r="AK67">
        <v>1</v>
      </c>
      <c r="AL67">
        <v>1</v>
      </c>
      <c r="AM67">
        <v>0</v>
      </c>
      <c r="AN67">
        <v>0</v>
      </c>
      <c r="AO67">
        <v>0</v>
      </c>
      <c r="AP67">
        <v>1</v>
      </c>
      <c r="AQ67">
        <v>0</v>
      </c>
      <c r="AR67">
        <v>0</v>
      </c>
      <c r="AS67" t="s">
        <v>6</v>
      </c>
      <c r="AT67">
        <v>42</v>
      </c>
      <c r="AU67" t="s">
        <v>6</v>
      </c>
      <c r="AV67">
        <v>0</v>
      </c>
      <c r="AW67">
        <v>2</v>
      </c>
      <c r="AX67">
        <v>70008254</v>
      </c>
      <c r="AY67">
        <v>1</v>
      </c>
      <c r="AZ67">
        <v>16384</v>
      </c>
      <c r="BA67">
        <v>89</v>
      </c>
      <c r="BB67">
        <v>3</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CV67">
        <v>0</v>
      </c>
      <c r="CW67">
        <v>0</v>
      </c>
      <c r="CX67">
        <f>ROUND(Y67*Source!I57,9)</f>
        <v>62.16</v>
      </c>
      <c r="CY67">
        <f t="shared" si="28"/>
        <v>18.5</v>
      </c>
      <c r="CZ67">
        <f t="shared" si="29"/>
        <v>2.56</v>
      </c>
      <c r="DA67">
        <f t="shared" si="30"/>
        <v>7.56</v>
      </c>
      <c r="DB67">
        <f t="shared" si="26"/>
        <v>107.52</v>
      </c>
      <c r="DC67">
        <f t="shared" si="27"/>
        <v>0</v>
      </c>
      <c r="DD67" t="s">
        <v>6</v>
      </c>
      <c r="DE67" t="s">
        <v>6</v>
      </c>
      <c r="DF67">
        <f t="shared" si="31"/>
        <v>1181</v>
      </c>
      <c r="DG67">
        <f t="shared" si="32"/>
        <v>0</v>
      </c>
      <c r="DH67">
        <f>Source!I57*SmtRes!Y67</f>
        <v>62.16</v>
      </c>
      <c r="DI67">
        <f t="shared" si="33"/>
        <v>18.5</v>
      </c>
      <c r="DJ67">
        <f>EtalonRes!Y89</f>
        <v>2.96</v>
      </c>
      <c r="DK67">
        <f>Source!BC57</f>
        <v>7.56</v>
      </c>
      <c r="DL67" t="s">
        <v>6</v>
      </c>
      <c r="DM67">
        <v>0</v>
      </c>
      <c r="DN67" t="s">
        <v>6</v>
      </c>
      <c r="DO67">
        <v>0</v>
      </c>
      <c r="GP67">
        <v>1</v>
      </c>
      <c r="GQ67">
        <v>-1</v>
      </c>
      <c r="GR67">
        <v>-1</v>
      </c>
    </row>
    <row r="68" spans="1:200" x14ac:dyDescent="0.2">
      <c r="A68">
        <f>ROW(Source!A57)</f>
        <v>57</v>
      </c>
      <c r="B68">
        <v>69994509</v>
      </c>
      <c r="C68">
        <v>70008217</v>
      </c>
      <c r="D68">
        <v>27374775</v>
      </c>
      <c r="E68">
        <v>1</v>
      </c>
      <c r="F68">
        <v>1</v>
      </c>
      <c r="G68">
        <v>1</v>
      </c>
      <c r="H68">
        <v>3</v>
      </c>
      <c r="I68" t="s">
        <v>43</v>
      </c>
      <c r="J68" t="s">
        <v>46</v>
      </c>
      <c r="K68" t="s">
        <v>44</v>
      </c>
      <c r="L68">
        <v>1301</v>
      </c>
      <c r="N68">
        <v>1003</v>
      </c>
      <c r="O68" t="s">
        <v>45</v>
      </c>
      <c r="P68" t="s">
        <v>45</v>
      </c>
      <c r="Q68">
        <v>1</v>
      </c>
      <c r="W68">
        <v>0</v>
      </c>
      <c r="X68">
        <v>-327958249</v>
      </c>
      <c r="Y68">
        <f t="shared" si="25"/>
        <v>151</v>
      </c>
      <c r="AA68">
        <v>2</v>
      </c>
      <c r="AB68">
        <v>0</v>
      </c>
      <c r="AC68">
        <v>0</v>
      </c>
      <c r="AD68">
        <v>0</v>
      </c>
      <c r="AE68">
        <v>0.28000000000000003</v>
      </c>
      <c r="AF68">
        <v>0</v>
      </c>
      <c r="AG68">
        <v>0</v>
      </c>
      <c r="AH68">
        <v>0</v>
      </c>
      <c r="AI68">
        <v>7.56</v>
      </c>
      <c r="AJ68">
        <v>1</v>
      </c>
      <c r="AK68">
        <v>1</v>
      </c>
      <c r="AL68">
        <v>1</v>
      </c>
      <c r="AM68">
        <v>0</v>
      </c>
      <c r="AN68">
        <v>0</v>
      </c>
      <c r="AO68">
        <v>0</v>
      </c>
      <c r="AP68">
        <v>1</v>
      </c>
      <c r="AQ68">
        <v>0</v>
      </c>
      <c r="AR68">
        <v>0</v>
      </c>
      <c r="AS68" t="s">
        <v>6</v>
      </c>
      <c r="AT68">
        <v>151</v>
      </c>
      <c r="AU68" t="s">
        <v>6</v>
      </c>
      <c r="AV68">
        <v>0</v>
      </c>
      <c r="AW68">
        <v>2</v>
      </c>
      <c r="AX68">
        <v>70008255</v>
      </c>
      <c r="AY68">
        <v>1</v>
      </c>
      <c r="AZ68">
        <v>16384</v>
      </c>
      <c r="BA68">
        <v>90</v>
      </c>
      <c r="BB68">
        <v>3</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0</v>
      </c>
      <c r="CV68">
        <v>0</v>
      </c>
      <c r="CW68">
        <v>0</v>
      </c>
      <c r="CX68">
        <f>ROUND(Y68*Source!I57,9)</f>
        <v>223.48</v>
      </c>
      <c r="CY68">
        <f t="shared" si="28"/>
        <v>2</v>
      </c>
      <c r="CZ68">
        <f t="shared" si="29"/>
        <v>0.28000000000000003</v>
      </c>
      <c r="DA68">
        <f t="shared" si="30"/>
        <v>7.56</v>
      </c>
      <c r="DB68">
        <f t="shared" si="26"/>
        <v>42.28</v>
      </c>
      <c r="DC68">
        <f t="shared" si="27"/>
        <v>0</v>
      </c>
      <c r="DD68" t="s">
        <v>6</v>
      </c>
      <c r="DE68" t="s">
        <v>6</v>
      </c>
      <c r="DF68">
        <f t="shared" si="31"/>
        <v>447</v>
      </c>
      <c r="DG68">
        <f t="shared" si="32"/>
        <v>0</v>
      </c>
      <c r="DH68">
        <f>Source!I57*SmtRes!Y68</f>
        <v>223.48</v>
      </c>
      <c r="DI68">
        <f t="shared" si="33"/>
        <v>2</v>
      </c>
      <c r="DJ68">
        <f>EtalonRes!Y90</f>
        <v>0.17</v>
      </c>
      <c r="DK68">
        <f>Source!BC57</f>
        <v>7.56</v>
      </c>
      <c r="DL68" t="s">
        <v>6</v>
      </c>
      <c r="DM68">
        <v>0</v>
      </c>
      <c r="DN68" t="s">
        <v>6</v>
      </c>
      <c r="DO68">
        <v>0</v>
      </c>
      <c r="GP68">
        <v>1</v>
      </c>
      <c r="GQ68">
        <v>-1</v>
      </c>
      <c r="GR68">
        <v>-1</v>
      </c>
    </row>
    <row r="69" spans="1:200" x14ac:dyDescent="0.2">
      <c r="A69">
        <f>ROW(Source!A57)</f>
        <v>57</v>
      </c>
      <c r="B69">
        <v>69994509</v>
      </c>
      <c r="C69">
        <v>70008217</v>
      </c>
      <c r="D69">
        <v>27374872</v>
      </c>
      <c r="E69">
        <v>1</v>
      </c>
      <c r="F69">
        <v>1</v>
      </c>
      <c r="G69">
        <v>1</v>
      </c>
      <c r="H69">
        <v>3</v>
      </c>
      <c r="I69" t="s">
        <v>49</v>
      </c>
      <c r="J69" t="s">
        <v>51</v>
      </c>
      <c r="K69" t="s">
        <v>50</v>
      </c>
      <c r="L69">
        <v>1301</v>
      </c>
      <c r="N69">
        <v>1003</v>
      </c>
      <c r="O69" t="s">
        <v>45</v>
      </c>
      <c r="P69" t="s">
        <v>45</v>
      </c>
      <c r="Q69">
        <v>1</v>
      </c>
      <c r="W69">
        <v>0</v>
      </c>
      <c r="X69">
        <v>-887129780</v>
      </c>
      <c r="Y69">
        <f t="shared" si="25"/>
        <v>80</v>
      </c>
      <c r="AA69">
        <v>2</v>
      </c>
      <c r="AB69">
        <v>0</v>
      </c>
      <c r="AC69">
        <v>0</v>
      </c>
      <c r="AD69">
        <v>0</v>
      </c>
      <c r="AE69">
        <v>0.28000000000000003</v>
      </c>
      <c r="AF69">
        <v>0</v>
      </c>
      <c r="AG69">
        <v>0</v>
      </c>
      <c r="AH69">
        <v>0</v>
      </c>
      <c r="AI69">
        <v>7.56</v>
      </c>
      <c r="AJ69">
        <v>1</v>
      </c>
      <c r="AK69">
        <v>1</v>
      </c>
      <c r="AL69">
        <v>1</v>
      </c>
      <c r="AM69">
        <v>0</v>
      </c>
      <c r="AN69">
        <v>0</v>
      </c>
      <c r="AO69">
        <v>0</v>
      </c>
      <c r="AP69">
        <v>1</v>
      </c>
      <c r="AQ69">
        <v>0</v>
      </c>
      <c r="AR69">
        <v>0</v>
      </c>
      <c r="AS69" t="s">
        <v>6</v>
      </c>
      <c r="AT69">
        <v>80</v>
      </c>
      <c r="AU69" t="s">
        <v>6</v>
      </c>
      <c r="AV69">
        <v>0</v>
      </c>
      <c r="AW69">
        <v>2</v>
      </c>
      <c r="AX69">
        <v>70008256</v>
      </c>
      <c r="AY69">
        <v>1</v>
      </c>
      <c r="AZ69">
        <v>16384</v>
      </c>
      <c r="BA69">
        <v>91</v>
      </c>
      <c r="BB69">
        <v>3</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CV69">
        <v>0</v>
      </c>
      <c r="CW69">
        <v>0</v>
      </c>
      <c r="CX69">
        <f>ROUND(Y69*Source!I57,9)</f>
        <v>118.4</v>
      </c>
      <c r="CY69">
        <f t="shared" si="28"/>
        <v>2</v>
      </c>
      <c r="CZ69">
        <f t="shared" si="29"/>
        <v>0.28000000000000003</v>
      </c>
      <c r="DA69">
        <f t="shared" si="30"/>
        <v>7.56</v>
      </c>
      <c r="DB69">
        <f t="shared" si="26"/>
        <v>22.4</v>
      </c>
      <c r="DC69">
        <f t="shared" si="27"/>
        <v>0</v>
      </c>
      <c r="DD69" t="s">
        <v>6</v>
      </c>
      <c r="DE69" t="s">
        <v>6</v>
      </c>
      <c r="DF69">
        <f t="shared" si="31"/>
        <v>237</v>
      </c>
      <c r="DG69">
        <f t="shared" si="32"/>
        <v>0</v>
      </c>
      <c r="DH69">
        <f>Source!I57*SmtRes!Y69</f>
        <v>118.4</v>
      </c>
      <c r="DI69">
        <f t="shared" si="33"/>
        <v>2</v>
      </c>
      <c r="DJ69">
        <f>EtalonRes!Y91</f>
        <v>1.74</v>
      </c>
      <c r="DK69">
        <f>Source!BC57</f>
        <v>7.56</v>
      </c>
      <c r="DL69" t="s">
        <v>6</v>
      </c>
      <c r="DM69">
        <v>0</v>
      </c>
      <c r="DN69" t="s">
        <v>6</v>
      </c>
      <c r="DO69">
        <v>0</v>
      </c>
      <c r="GP69">
        <v>1</v>
      </c>
      <c r="GQ69">
        <v>-1</v>
      </c>
      <c r="GR69">
        <v>-1</v>
      </c>
    </row>
    <row r="70" spans="1:200" x14ac:dyDescent="0.2">
      <c r="A70">
        <f>ROW(Source!A57)</f>
        <v>57</v>
      </c>
      <c r="B70">
        <v>69994509</v>
      </c>
      <c r="C70">
        <v>70008217</v>
      </c>
      <c r="D70">
        <v>27374887</v>
      </c>
      <c r="E70">
        <v>1</v>
      </c>
      <c r="F70">
        <v>1</v>
      </c>
      <c r="G70">
        <v>1</v>
      </c>
      <c r="H70">
        <v>3</v>
      </c>
      <c r="I70" t="s">
        <v>53</v>
      </c>
      <c r="J70" t="s">
        <v>55</v>
      </c>
      <c r="K70" t="s">
        <v>54</v>
      </c>
      <c r="L70">
        <v>1301</v>
      </c>
      <c r="N70">
        <v>1003</v>
      </c>
      <c r="O70" t="s">
        <v>45</v>
      </c>
      <c r="P70" t="s">
        <v>45</v>
      </c>
      <c r="Q70">
        <v>1</v>
      </c>
      <c r="W70">
        <v>0</v>
      </c>
      <c r="X70">
        <v>2090635660</v>
      </c>
      <c r="Y70">
        <f t="shared" si="25"/>
        <v>117</v>
      </c>
      <c r="AA70">
        <v>2</v>
      </c>
      <c r="AB70">
        <v>0</v>
      </c>
      <c r="AC70">
        <v>0</v>
      </c>
      <c r="AD70">
        <v>0</v>
      </c>
      <c r="AE70">
        <v>0.28000000000000003</v>
      </c>
      <c r="AF70">
        <v>0</v>
      </c>
      <c r="AG70">
        <v>0</v>
      </c>
      <c r="AH70">
        <v>0</v>
      </c>
      <c r="AI70">
        <v>7.56</v>
      </c>
      <c r="AJ70">
        <v>1</v>
      </c>
      <c r="AK70">
        <v>1</v>
      </c>
      <c r="AL70">
        <v>1</v>
      </c>
      <c r="AM70">
        <v>0</v>
      </c>
      <c r="AN70">
        <v>0</v>
      </c>
      <c r="AO70">
        <v>0</v>
      </c>
      <c r="AP70">
        <v>1</v>
      </c>
      <c r="AQ70">
        <v>0</v>
      </c>
      <c r="AR70">
        <v>0</v>
      </c>
      <c r="AS70" t="s">
        <v>6</v>
      </c>
      <c r="AT70">
        <v>117</v>
      </c>
      <c r="AU70" t="s">
        <v>6</v>
      </c>
      <c r="AV70">
        <v>0</v>
      </c>
      <c r="AW70">
        <v>2</v>
      </c>
      <c r="AX70">
        <v>70008257</v>
      </c>
      <c r="AY70">
        <v>1</v>
      </c>
      <c r="AZ70">
        <v>16384</v>
      </c>
      <c r="BA70">
        <v>92</v>
      </c>
      <c r="BB70">
        <v>3</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CV70">
        <v>0</v>
      </c>
      <c r="CW70">
        <v>0</v>
      </c>
      <c r="CX70">
        <f>ROUND(Y70*Source!I57,9)</f>
        <v>173.16</v>
      </c>
      <c r="CY70">
        <f t="shared" si="28"/>
        <v>2</v>
      </c>
      <c r="CZ70">
        <f t="shared" si="29"/>
        <v>0.28000000000000003</v>
      </c>
      <c r="DA70">
        <f t="shared" si="30"/>
        <v>7.56</v>
      </c>
      <c r="DB70">
        <f t="shared" si="26"/>
        <v>32.76</v>
      </c>
      <c r="DC70">
        <f t="shared" si="27"/>
        <v>0</v>
      </c>
      <c r="DD70" t="s">
        <v>6</v>
      </c>
      <c r="DE70" t="s">
        <v>6</v>
      </c>
      <c r="DF70">
        <f t="shared" si="31"/>
        <v>346</v>
      </c>
      <c r="DG70">
        <f t="shared" si="32"/>
        <v>0</v>
      </c>
      <c r="DH70">
        <f>Source!I57*SmtRes!Y70</f>
        <v>173.16</v>
      </c>
      <c r="DI70">
        <f t="shared" si="33"/>
        <v>2</v>
      </c>
      <c r="DJ70">
        <f>EtalonRes!Y92</f>
        <v>0.84</v>
      </c>
      <c r="DK70">
        <f>Source!BC57</f>
        <v>7.56</v>
      </c>
      <c r="DL70" t="s">
        <v>6</v>
      </c>
      <c r="DM70">
        <v>0</v>
      </c>
      <c r="DN70" t="s">
        <v>6</v>
      </c>
      <c r="DO70">
        <v>0</v>
      </c>
      <c r="GP70">
        <v>1</v>
      </c>
      <c r="GQ70">
        <v>-1</v>
      </c>
      <c r="GR70">
        <v>-1</v>
      </c>
    </row>
    <row r="71" spans="1:200" x14ac:dyDescent="0.2">
      <c r="A71">
        <f>ROW(Source!A57)</f>
        <v>57</v>
      </c>
      <c r="B71">
        <v>69994509</v>
      </c>
      <c r="C71">
        <v>70008217</v>
      </c>
      <c r="D71">
        <v>27375624</v>
      </c>
      <c r="E71">
        <v>1</v>
      </c>
      <c r="F71">
        <v>1</v>
      </c>
      <c r="G71">
        <v>1</v>
      </c>
      <c r="H71">
        <v>3</v>
      </c>
      <c r="I71" t="s">
        <v>57</v>
      </c>
      <c r="J71" t="s">
        <v>60</v>
      </c>
      <c r="K71" t="s">
        <v>106</v>
      </c>
      <c r="L71">
        <v>1327</v>
      </c>
      <c r="N71">
        <v>1005</v>
      </c>
      <c r="O71" t="s">
        <v>59</v>
      </c>
      <c r="P71" t="s">
        <v>59</v>
      </c>
      <c r="Q71">
        <v>1</v>
      </c>
      <c r="W71">
        <v>0</v>
      </c>
      <c r="X71">
        <v>-870905068</v>
      </c>
      <c r="Y71">
        <f t="shared" si="25"/>
        <v>112</v>
      </c>
      <c r="AA71">
        <v>173.3</v>
      </c>
      <c r="AB71">
        <v>0</v>
      </c>
      <c r="AC71">
        <v>0</v>
      </c>
      <c r="AD71">
        <v>0</v>
      </c>
      <c r="AE71">
        <v>23.96</v>
      </c>
      <c r="AF71">
        <v>0</v>
      </c>
      <c r="AG71">
        <v>0</v>
      </c>
      <c r="AH71">
        <v>0</v>
      </c>
      <c r="AI71">
        <v>7.56</v>
      </c>
      <c r="AJ71">
        <v>1</v>
      </c>
      <c r="AK71">
        <v>1</v>
      </c>
      <c r="AL71">
        <v>1</v>
      </c>
      <c r="AM71">
        <v>0</v>
      </c>
      <c r="AN71">
        <v>0</v>
      </c>
      <c r="AO71">
        <v>0</v>
      </c>
      <c r="AP71">
        <v>1</v>
      </c>
      <c r="AQ71">
        <v>0</v>
      </c>
      <c r="AR71">
        <v>0</v>
      </c>
      <c r="AS71" t="s">
        <v>6</v>
      </c>
      <c r="AT71">
        <v>112</v>
      </c>
      <c r="AU71" t="s">
        <v>6</v>
      </c>
      <c r="AV71">
        <v>0</v>
      </c>
      <c r="AW71">
        <v>2</v>
      </c>
      <c r="AX71">
        <v>70008258</v>
      </c>
      <c r="AY71">
        <v>1</v>
      </c>
      <c r="AZ71">
        <v>16384</v>
      </c>
      <c r="BA71">
        <v>93</v>
      </c>
      <c r="BB71">
        <v>3</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CV71">
        <v>0</v>
      </c>
      <c r="CW71">
        <v>0</v>
      </c>
      <c r="CX71">
        <f>ROUND(Y71*Source!I57,9)</f>
        <v>165.76</v>
      </c>
      <c r="CY71">
        <f t="shared" si="28"/>
        <v>173.3</v>
      </c>
      <c r="CZ71">
        <f t="shared" si="29"/>
        <v>23.96</v>
      </c>
      <c r="DA71">
        <f t="shared" si="30"/>
        <v>7.56</v>
      </c>
      <c r="DB71">
        <f t="shared" si="26"/>
        <v>2683.52</v>
      </c>
      <c r="DC71">
        <f t="shared" si="27"/>
        <v>0</v>
      </c>
      <c r="DD71" t="s">
        <v>6</v>
      </c>
      <c r="DE71" t="s">
        <v>6</v>
      </c>
      <c r="DF71">
        <f t="shared" si="31"/>
        <v>30003</v>
      </c>
      <c r="DG71">
        <f t="shared" si="32"/>
        <v>0</v>
      </c>
      <c r="DH71">
        <f>Source!I57*SmtRes!Y71</f>
        <v>165.76</v>
      </c>
      <c r="DI71">
        <f t="shared" si="33"/>
        <v>173.3</v>
      </c>
      <c r="DJ71">
        <f>EtalonRes!Y93</f>
        <v>23.66</v>
      </c>
      <c r="DK71">
        <f>Source!BC57</f>
        <v>7.56</v>
      </c>
      <c r="DL71" t="s">
        <v>6</v>
      </c>
      <c r="DM71">
        <v>0</v>
      </c>
      <c r="DN71" t="s">
        <v>6</v>
      </c>
      <c r="DO71">
        <v>0</v>
      </c>
      <c r="GP71">
        <v>1</v>
      </c>
      <c r="GQ71">
        <v>-1</v>
      </c>
      <c r="GR71">
        <v>-1</v>
      </c>
    </row>
    <row r="72" spans="1:200" x14ac:dyDescent="0.2">
      <c r="A72">
        <f>ROW(Source!A57)</f>
        <v>57</v>
      </c>
      <c r="B72">
        <v>69994509</v>
      </c>
      <c r="C72">
        <v>70008217</v>
      </c>
      <c r="D72">
        <v>27378971</v>
      </c>
      <c r="E72">
        <v>1</v>
      </c>
      <c r="F72">
        <v>1</v>
      </c>
      <c r="G72">
        <v>1</v>
      </c>
      <c r="H72">
        <v>3</v>
      </c>
      <c r="I72" t="s">
        <v>63</v>
      </c>
      <c r="J72" t="s">
        <v>66</v>
      </c>
      <c r="K72" t="s">
        <v>64</v>
      </c>
      <c r="L72">
        <v>1354</v>
      </c>
      <c r="N72">
        <v>1010</v>
      </c>
      <c r="O72" t="s">
        <v>65</v>
      </c>
      <c r="P72" t="s">
        <v>65</v>
      </c>
      <c r="Q72">
        <v>1</v>
      </c>
      <c r="W72">
        <v>0</v>
      </c>
      <c r="X72">
        <v>1676315480</v>
      </c>
      <c r="Y72">
        <f t="shared" si="25"/>
        <v>1943</v>
      </c>
      <c r="AA72">
        <v>0.3</v>
      </c>
      <c r="AB72">
        <v>0</v>
      </c>
      <c r="AC72">
        <v>0</v>
      </c>
      <c r="AD72">
        <v>0</v>
      </c>
      <c r="AE72">
        <v>0.04</v>
      </c>
      <c r="AF72">
        <v>0</v>
      </c>
      <c r="AG72">
        <v>0</v>
      </c>
      <c r="AH72">
        <v>0</v>
      </c>
      <c r="AI72">
        <v>7.56</v>
      </c>
      <c r="AJ72">
        <v>1</v>
      </c>
      <c r="AK72">
        <v>1</v>
      </c>
      <c r="AL72">
        <v>1</v>
      </c>
      <c r="AM72">
        <v>0</v>
      </c>
      <c r="AN72">
        <v>0</v>
      </c>
      <c r="AO72">
        <v>0</v>
      </c>
      <c r="AP72">
        <v>1</v>
      </c>
      <c r="AQ72">
        <v>0</v>
      </c>
      <c r="AR72">
        <v>0</v>
      </c>
      <c r="AS72" t="s">
        <v>6</v>
      </c>
      <c r="AT72">
        <v>1943</v>
      </c>
      <c r="AU72" t="s">
        <v>6</v>
      </c>
      <c r="AV72">
        <v>0</v>
      </c>
      <c r="AW72">
        <v>2</v>
      </c>
      <c r="AX72">
        <v>70008259</v>
      </c>
      <c r="AY72">
        <v>1</v>
      </c>
      <c r="AZ72">
        <v>0</v>
      </c>
      <c r="BA72">
        <v>94</v>
      </c>
      <c r="BB72">
        <v>3</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CV72">
        <v>0</v>
      </c>
      <c r="CW72">
        <v>0</v>
      </c>
      <c r="CX72">
        <f>ROUND(Y72*Source!I57,9)</f>
        <v>2875.64</v>
      </c>
      <c r="CY72">
        <f t="shared" si="28"/>
        <v>0.3</v>
      </c>
      <c r="CZ72">
        <f t="shared" si="29"/>
        <v>0.04</v>
      </c>
      <c r="DA72">
        <f t="shared" si="30"/>
        <v>7.56</v>
      </c>
      <c r="DB72">
        <f t="shared" si="26"/>
        <v>77.72</v>
      </c>
      <c r="DC72">
        <f t="shared" si="27"/>
        <v>0</v>
      </c>
      <c r="DD72" t="s">
        <v>6</v>
      </c>
      <c r="DE72" t="s">
        <v>6</v>
      </c>
      <c r="DF72">
        <f t="shared" si="31"/>
        <v>0</v>
      </c>
      <c r="DG72">
        <f t="shared" si="32"/>
        <v>0</v>
      </c>
      <c r="DH72">
        <f>Source!I57*SmtRes!Y72</f>
        <v>2875.64</v>
      </c>
      <c r="DI72">
        <f t="shared" si="33"/>
        <v>0.3</v>
      </c>
      <c r="DJ72">
        <f>EtalonRes!Y94</f>
        <v>0.04</v>
      </c>
      <c r="DK72">
        <f>Source!BC57</f>
        <v>7.56</v>
      </c>
      <c r="DL72" t="s">
        <v>6</v>
      </c>
      <c r="DM72">
        <v>0</v>
      </c>
      <c r="DN72" t="s">
        <v>6</v>
      </c>
      <c r="DO72">
        <v>0</v>
      </c>
      <c r="GP72">
        <v>1</v>
      </c>
      <c r="GQ72">
        <v>-1</v>
      </c>
      <c r="GR72">
        <v>-1</v>
      </c>
    </row>
    <row r="73" spans="1:200" x14ac:dyDescent="0.2">
      <c r="A73">
        <f>ROW(Source!A57)</f>
        <v>57</v>
      </c>
      <c r="B73">
        <v>69994509</v>
      </c>
      <c r="C73">
        <v>70008217</v>
      </c>
      <c r="D73">
        <v>27378714</v>
      </c>
      <c r="E73">
        <v>1</v>
      </c>
      <c r="F73">
        <v>1</v>
      </c>
      <c r="G73">
        <v>1</v>
      </c>
      <c r="H73">
        <v>3</v>
      </c>
      <c r="I73" t="s">
        <v>73</v>
      </c>
      <c r="J73" t="s">
        <v>75</v>
      </c>
      <c r="K73" t="s">
        <v>74</v>
      </c>
      <c r="L73">
        <v>1354</v>
      </c>
      <c r="N73">
        <v>1010</v>
      </c>
      <c r="O73" t="s">
        <v>65</v>
      </c>
      <c r="P73" t="s">
        <v>65</v>
      </c>
      <c r="Q73">
        <v>1</v>
      </c>
      <c r="W73">
        <v>0</v>
      </c>
      <c r="X73">
        <v>-536818528</v>
      </c>
      <c r="Y73">
        <f t="shared" si="25"/>
        <v>149</v>
      </c>
      <c r="AA73">
        <v>1.1000000000000001</v>
      </c>
      <c r="AB73">
        <v>0</v>
      </c>
      <c r="AC73">
        <v>0</v>
      </c>
      <c r="AD73">
        <v>0</v>
      </c>
      <c r="AE73">
        <v>0.15</v>
      </c>
      <c r="AF73">
        <v>0</v>
      </c>
      <c r="AG73">
        <v>0</v>
      </c>
      <c r="AH73">
        <v>0</v>
      </c>
      <c r="AI73">
        <v>7.56</v>
      </c>
      <c r="AJ73">
        <v>1</v>
      </c>
      <c r="AK73">
        <v>1</v>
      </c>
      <c r="AL73">
        <v>1</v>
      </c>
      <c r="AM73">
        <v>0</v>
      </c>
      <c r="AN73">
        <v>0</v>
      </c>
      <c r="AO73">
        <v>0</v>
      </c>
      <c r="AP73">
        <v>1</v>
      </c>
      <c r="AQ73">
        <v>0</v>
      </c>
      <c r="AR73">
        <v>0</v>
      </c>
      <c r="AS73" t="s">
        <v>6</v>
      </c>
      <c r="AT73">
        <v>149</v>
      </c>
      <c r="AU73" t="s">
        <v>6</v>
      </c>
      <c r="AV73">
        <v>0</v>
      </c>
      <c r="AW73">
        <v>2</v>
      </c>
      <c r="AX73">
        <v>70008260</v>
      </c>
      <c r="AY73">
        <v>1</v>
      </c>
      <c r="AZ73">
        <v>16384</v>
      </c>
      <c r="BA73">
        <v>95</v>
      </c>
      <c r="BB73">
        <v>3</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CV73">
        <v>0</v>
      </c>
      <c r="CW73">
        <v>0</v>
      </c>
      <c r="CX73">
        <f>ROUND(Y73*Source!I57,9)</f>
        <v>220.52</v>
      </c>
      <c r="CY73">
        <f t="shared" si="28"/>
        <v>1.1000000000000001</v>
      </c>
      <c r="CZ73">
        <f t="shared" si="29"/>
        <v>0.15</v>
      </c>
      <c r="DA73">
        <f t="shared" si="30"/>
        <v>7.56</v>
      </c>
      <c r="DB73">
        <f t="shared" si="26"/>
        <v>22.35</v>
      </c>
      <c r="DC73">
        <f t="shared" si="27"/>
        <v>0</v>
      </c>
      <c r="DD73" t="s">
        <v>6</v>
      </c>
      <c r="DE73" t="s">
        <v>6</v>
      </c>
      <c r="DF73">
        <f t="shared" si="31"/>
        <v>221</v>
      </c>
      <c r="DG73">
        <f t="shared" si="32"/>
        <v>0</v>
      </c>
      <c r="DH73">
        <f>Source!I57*SmtRes!Y73</f>
        <v>220.52</v>
      </c>
      <c r="DI73">
        <f t="shared" si="33"/>
        <v>1.1000000000000001</v>
      </c>
      <c r="DJ73">
        <f>EtalonRes!Y95</f>
        <v>0.08</v>
      </c>
      <c r="DK73">
        <f>Source!BC57</f>
        <v>7.56</v>
      </c>
      <c r="DL73" t="s">
        <v>6</v>
      </c>
      <c r="DM73">
        <v>0</v>
      </c>
      <c r="DN73" t="s">
        <v>6</v>
      </c>
      <c r="DO73">
        <v>0</v>
      </c>
      <c r="GP73">
        <v>1</v>
      </c>
      <c r="GQ73">
        <v>-1</v>
      </c>
      <c r="GR73">
        <v>-1</v>
      </c>
    </row>
    <row r="74" spans="1:200" x14ac:dyDescent="0.2">
      <c r="A74">
        <f>ROW(Source!A57)</f>
        <v>57</v>
      </c>
      <c r="B74">
        <v>69994509</v>
      </c>
      <c r="C74">
        <v>70008217</v>
      </c>
      <c r="D74">
        <v>27392071</v>
      </c>
      <c r="E74">
        <v>1</v>
      </c>
      <c r="F74">
        <v>1</v>
      </c>
      <c r="G74">
        <v>1</v>
      </c>
      <c r="H74">
        <v>3</v>
      </c>
      <c r="I74" t="s">
        <v>78</v>
      </c>
      <c r="J74" t="s">
        <v>80</v>
      </c>
      <c r="K74" t="s">
        <v>110</v>
      </c>
      <c r="L74">
        <v>1301</v>
      </c>
      <c r="N74">
        <v>1003</v>
      </c>
      <c r="O74" t="s">
        <v>45</v>
      </c>
      <c r="P74" t="s">
        <v>45</v>
      </c>
      <c r="Q74">
        <v>1</v>
      </c>
      <c r="W74">
        <v>0</v>
      </c>
      <c r="X74">
        <v>767673875</v>
      </c>
      <c r="Y74">
        <f t="shared" si="25"/>
        <v>122</v>
      </c>
      <c r="AA74">
        <v>54.64</v>
      </c>
      <c r="AB74">
        <v>0</v>
      </c>
      <c r="AC74">
        <v>0</v>
      </c>
      <c r="AD74">
        <v>0</v>
      </c>
      <c r="AE74">
        <v>7.5600000000000005</v>
      </c>
      <c r="AF74">
        <v>0</v>
      </c>
      <c r="AG74">
        <v>0</v>
      </c>
      <c r="AH74">
        <v>0</v>
      </c>
      <c r="AI74">
        <v>7.56</v>
      </c>
      <c r="AJ74">
        <v>1</v>
      </c>
      <c r="AK74">
        <v>1</v>
      </c>
      <c r="AL74">
        <v>1</v>
      </c>
      <c r="AM74">
        <v>0</v>
      </c>
      <c r="AN74">
        <v>0</v>
      </c>
      <c r="AO74">
        <v>0</v>
      </c>
      <c r="AP74">
        <v>1</v>
      </c>
      <c r="AQ74">
        <v>0</v>
      </c>
      <c r="AR74">
        <v>0</v>
      </c>
      <c r="AS74" t="s">
        <v>6</v>
      </c>
      <c r="AT74">
        <v>122</v>
      </c>
      <c r="AU74" t="s">
        <v>6</v>
      </c>
      <c r="AV74">
        <v>0</v>
      </c>
      <c r="AW74">
        <v>2</v>
      </c>
      <c r="AX74">
        <v>70008261</v>
      </c>
      <c r="AY74">
        <v>1</v>
      </c>
      <c r="AZ74">
        <v>16384</v>
      </c>
      <c r="BA74">
        <v>96</v>
      </c>
      <c r="BB74">
        <v>3</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CV74">
        <v>0</v>
      </c>
      <c r="CW74">
        <v>0</v>
      </c>
      <c r="CX74">
        <f>ROUND(Y74*Source!I57,9)</f>
        <v>180.56</v>
      </c>
      <c r="CY74">
        <f t="shared" si="28"/>
        <v>54.64</v>
      </c>
      <c r="CZ74">
        <f t="shared" si="29"/>
        <v>7.5600000000000005</v>
      </c>
      <c r="DA74">
        <f t="shared" si="30"/>
        <v>7.56</v>
      </c>
      <c r="DB74">
        <f t="shared" si="26"/>
        <v>922.32</v>
      </c>
      <c r="DC74">
        <f t="shared" si="27"/>
        <v>0</v>
      </c>
      <c r="DD74" t="s">
        <v>6</v>
      </c>
      <c r="DE74" t="s">
        <v>6</v>
      </c>
      <c r="DF74">
        <f t="shared" si="31"/>
        <v>10292</v>
      </c>
      <c r="DG74">
        <f t="shared" si="32"/>
        <v>0</v>
      </c>
      <c r="DH74">
        <f>Source!I57*SmtRes!Y74</f>
        <v>180.56</v>
      </c>
      <c r="DI74">
        <f t="shared" si="33"/>
        <v>54.64</v>
      </c>
      <c r="DJ74">
        <f>EtalonRes!Y96</f>
        <v>6.95</v>
      </c>
      <c r="DK74">
        <f>Source!BC57</f>
        <v>7.56</v>
      </c>
      <c r="DL74" t="s">
        <v>6</v>
      </c>
      <c r="DM74">
        <v>0</v>
      </c>
      <c r="DN74" t="s">
        <v>6</v>
      </c>
      <c r="DO74">
        <v>0</v>
      </c>
      <c r="GP74">
        <v>1</v>
      </c>
      <c r="GQ74">
        <v>-1</v>
      </c>
      <c r="GR74">
        <v>-1</v>
      </c>
    </row>
    <row r="75" spans="1:200" x14ac:dyDescent="0.2">
      <c r="A75">
        <f>ROW(Source!A57)</f>
        <v>57</v>
      </c>
      <c r="B75">
        <v>69994509</v>
      </c>
      <c r="C75">
        <v>70008217</v>
      </c>
      <c r="D75">
        <v>27392120</v>
      </c>
      <c r="E75">
        <v>1</v>
      </c>
      <c r="F75">
        <v>1</v>
      </c>
      <c r="G75">
        <v>1</v>
      </c>
      <c r="H75">
        <v>3</v>
      </c>
      <c r="I75" t="s">
        <v>83</v>
      </c>
      <c r="J75" t="s">
        <v>85</v>
      </c>
      <c r="K75" t="s">
        <v>112</v>
      </c>
      <c r="L75">
        <v>1301</v>
      </c>
      <c r="N75">
        <v>1003</v>
      </c>
      <c r="O75" t="s">
        <v>45</v>
      </c>
      <c r="P75" t="s">
        <v>45</v>
      </c>
      <c r="Q75">
        <v>1</v>
      </c>
      <c r="W75">
        <v>0</v>
      </c>
      <c r="X75">
        <v>-2032869555</v>
      </c>
      <c r="Y75">
        <f t="shared" si="25"/>
        <v>234</v>
      </c>
      <c r="AA75">
        <v>54.64</v>
      </c>
      <c r="AB75">
        <v>0</v>
      </c>
      <c r="AC75">
        <v>0</v>
      </c>
      <c r="AD75">
        <v>0</v>
      </c>
      <c r="AE75">
        <v>7.5600000000000005</v>
      </c>
      <c r="AF75">
        <v>0</v>
      </c>
      <c r="AG75">
        <v>0</v>
      </c>
      <c r="AH75">
        <v>0</v>
      </c>
      <c r="AI75">
        <v>7.56</v>
      </c>
      <c r="AJ75">
        <v>1</v>
      </c>
      <c r="AK75">
        <v>1</v>
      </c>
      <c r="AL75">
        <v>1</v>
      </c>
      <c r="AM75">
        <v>0</v>
      </c>
      <c r="AN75">
        <v>0</v>
      </c>
      <c r="AO75">
        <v>0</v>
      </c>
      <c r="AP75">
        <v>1</v>
      </c>
      <c r="AQ75">
        <v>0</v>
      </c>
      <c r="AR75">
        <v>0</v>
      </c>
      <c r="AS75" t="s">
        <v>6</v>
      </c>
      <c r="AT75">
        <v>234</v>
      </c>
      <c r="AU75" t="s">
        <v>6</v>
      </c>
      <c r="AV75">
        <v>0</v>
      </c>
      <c r="AW75">
        <v>2</v>
      </c>
      <c r="AX75">
        <v>70008262</v>
      </c>
      <c r="AY75">
        <v>1</v>
      </c>
      <c r="AZ75">
        <v>16384</v>
      </c>
      <c r="BA75">
        <v>97</v>
      </c>
      <c r="BB75">
        <v>3</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CV75">
        <v>0</v>
      </c>
      <c r="CW75">
        <v>0</v>
      </c>
      <c r="CX75">
        <f>ROUND(Y75*Source!I57,9)</f>
        <v>346.32</v>
      </c>
      <c r="CY75">
        <f t="shared" si="28"/>
        <v>54.64</v>
      </c>
      <c r="CZ75">
        <f t="shared" si="29"/>
        <v>7.5600000000000005</v>
      </c>
      <c r="DA75">
        <f t="shared" si="30"/>
        <v>7.56</v>
      </c>
      <c r="DB75">
        <f t="shared" si="26"/>
        <v>1769.04</v>
      </c>
      <c r="DC75">
        <f t="shared" si="27"/>
        <v>0</v>
      </c>
      <c r="DD75" t="s">
        <v>6</v>
      </c>
      <c r="DE75" t="s">
        <v>6</v>
      </c>
      <c r="DF75">
        <f t="shared" si="31"/>
        <v>19740</v>
      </c>
      <c r="DG75">
        <f t="shared" si="32"/>
        <v>0</v>
      </c>
      <c r="DH75">
        <f>Source!I57*SmtRes!Y75</f>
        <v>346.32</v>
      </c>
      <c r="DI75">
        <f t="shared" si="33"/>
        <v>54.64</v>
      </c>
      <c r="DJ75">
        <f>EtalonRes!Y97</f>
        <v>8.11</v>
      </c>
      <c r="DK75">
        <f>Source!BC57</f>
        <v>7.56</v>
      </c>
      <c r="DL75" t="s">
        <v>6</v>
      </c>
      <c r="DM75">
        <v>0</v>
      </c>
      <c r="DN75" t="s">
        <v>6</v>
      </c>
      <c r="DO75">
        <v>0</v>
      </c>
      <c r="GP75">
        <v>1</v>
      </c>
      <c r="GQ75">
        <v>-1</v>
      </c>
      <c r="GR75">
        <v>-1</v>
      </c>
    </row>
    <row r="76" spans="1:200" x14ac:dyDescent="0.2">
      <c r="A76">
        <f>ROW(Source!A57)</f>
        <v>57</v>
      </c>
      <c r="B76">
        <v>69994509</v>
      </c>
      <c r="C76">
        <v>70008217</v>
      </c>
      <c r="D76">
        <v>27392246</v>
      </c>
      <c r="E76">
        <v>1</v>
      </c>
      <c r="F76">
        <v>1</v>
      </c>
      <c r="G76">
        <v>1</v>
      </c>
      <c r="H76">
        <v>3</v>
      </c>
      <c r="I76" t="s">
        <v>114</v>
      </c>
      <c r="J76" t="s">
        <v>116</v>
      </c>
      <c r="K76" t="s">
        <v>115</v>
      </c>
      <c r="L76">
        <v>1301</v>
      </c>
      <c r="N76">
        <v>1003</v>
      </c>
      <c r="O76" t="s">
        <v>45</v>
      </c>
      <c r="P76" t="s">
        <v>45</v>
      </c>
      <c r="Q76">
        <v>1</v>
      </c>
      <c r="W76">
        <v>0</v>
      </c>
      <c r="X76">
        <v>-542219574</v>
      </c>
      <c r="Y76">
        <f t="shared" si="25"/>
        <v>37</v>
      </c>
      <c r="AA76">
        <v>40</v>
      </c>
      <c r="AB76">
        <v>0</v>
      </c>
      <c r="AC76">
        <v>0</v>
      </c>
      <c r="AD76">
        <v>0</v>
      </c>
      <c r="AE76">
        <v>5.53</v>
      </c>
      <c r="AF76">
        <v>0</v>
      </c>
      <c r="AG76">
        <v>0</v>
      </c>
      <c r="AH76">
        <v>0</v>
      </c>
      <c r="AI76">
        <v>7.56</v>
      </c>
      <c r="AJ76">
        <v>1</v>
      </c>
      <c r="AK76">
        <v>1</v>
      </c>
      <c r="AL76">
        <v>1</v>
      </c>
      <c r="AM76">
        <v>0</v>
      </c>
      <c r="AN76">
        <v>0</v>
      </c>
      <c r="AO76">
        <v>0</v>
      </c>
      <c r="AP76">
        <v>1</v>
      </c>
      <c r="AQ76">
        <v>0</v>
      </c>
      <c r="AR76">
        <v>0</v>
      </c>
      <c r="AS76" t="s">
        <v>6</v>
      </c>
      <c r="AT76">
        <v>37</v>
      </c>
      <c r="AU76" t="s">
        <v>6</v>
      </c>
      <c r="AV76">
        <v>0</v>
      </c>
      <c r="AW76">
        <v>2</v>
      </c>
      <c r="AX76">
        <v>70008263</v>
      </c>
      <c r="AY76">
        <v>1</v>
      </c>
      <c r="AZ76">
        <v>16384</v>
      </c>
      <c r="BA76">
        <v>98</v>
      </c>
      <c r="BB76">
        <v>3</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CV76">
        <v>0</v>
      </c>
      <c r="CW76">
        <v>0</v>
      </c>
      <c r="CX76">
        <f>ROUND(Y76*Source!I57,9)</f>
        <v>54.76</v>
      </c>
      <c r="CY76">
        <f t="shared" si="28"/>
        <v>40</v>
      </c>
      <c r="CZ76">
        <f t="shared" si="29"/>
        <v>5.53</v>
      </c>
      <c r="DA76">
        <f t="shared" si="30"/>
        <v>7.56</v>
      </c>
      <c r="DB76">
        <f t="shared" si="26"/>
        <v>204.61</v>
      </c>
      <c r="DC76">
        <f t="shared" si="27"/>
        <v>0</v>
      </c>
      <c r="DD76" t="s">
        <v>6</v>
      </c>
      <c r="DE76" t="s">
        <v>6</v>
      </c>
      <c r="DF76">
        <f t="shared" si="31"/>
        <v>2300</v>
      </c>
      <c r="DG76">
        <f t="shared" si="32"/>
        <v>0</v>
      </c>
      <c r="DH76">
        <f>Source!I57*SmtRes!Y76</f>
        <v>54.76</v>
      </c>
      <c r="DI76">
        <f t="shared" si="33"/>
        <v>40</v>
      </c>
      <c r="DJ76">
        <f>EtalonRes!Y98</f>
        <v>6.3</v>
      </c>
      <c r="DK76">
        <f>Source!BC57</f>
        <v>7.56</v>
      </c>
      <c r="DL76" t="s">
        <v>6</v>
      </c>
      <c r="DM76">
        <v>0</v>
      </c>
      <c r="DN76" t="s">
        <v>6</v>
      </c>
      <c r="DO76">
        <v>0</v>
      </c>
      <c r="GP76">
        <v>1</v>
      </c>
      <c r="GQ76">
        <v>-1</v>
      </c>
      <c r="GR76">
        <v>-1</v>
      </c>
    </row>
    <row r="77" spans="1:200" x14ac:dyDescent="0.2">
      <c r="A77">
        <f>ROW(Source!A80)</f>
        <v>80</v>
      </c>
      <c r="B77">
        <v>69994508</v>
      </c>
      <c r="C77">
        <v>69995050</v>
      </c>
      <c r="D77">
        <v>27494941</v>
      </c>
      <c r="E77">
        <v>1</v>
      </c>
      <c r="F77">
        <v>1</v>
      </c>
      <c r="G77">
        <v>1</v>
      </c>
      <c r="H77">
        <v>1</v>
      </c>
      <c r="I77" t="s">
        <v>324</v>
      </c>
      <c r="J77" t="s">
        <v>6</v>
      </c>
      <c r="K77" t="s">
        <v>325</v>
      </c>
      <c r="L77">
        <v>1369</v>
      </c>
      <c r="N77">
        <v>1013</v>
      </c>
      <c r="O77" t="s">
        <v>313</v>
      </c>
      <c r="P77" t="s">
        <v>313</v>
      </c>
      <c r="Q77">
        <v>1</v>
      </c>
      <c r="W77">
        <v>0</v>
      </c>
      <c r="X77">
        <v>125517987</v>
      </c>
      <c r="Y77">
        <f t="shared" si="25"/>
        <v>142.68</v>
      </c>
      <c r="AA77">
        <v>0</v>
      </c>
      <c r="AB77">
        <v>0</v>
      </c>
      <c r="AC77">
        <v>0</v>
      </c>
      <c r="AD77">
        <v>8.5299999999999994</v>
      </c>
      <c r="AE77">
        <v>0</v>
      </c>
      <c r="AF77">
        <v>0</v>
      </c>
      <c r="AG77">
        <v>0</v>
      </c>
      <c r="AH77">
        <v>8.5299999999999994</v>
      </c>
      <c r="AI77">
        <v>1</v>
      </c>
      <c r="AJ77">
        <v>1</v>
      </c>
      <c r="AK77">
        <v>1</v>
      </c>
      <c r="AL77">
        <v>1</v>
      </c>
      <c r="AM77">
        <v>0</v>
      </c>
      <c r="AN77">
        <v>0</v>
      </c>
      <c r="AO77">
        <v>1</v>
      </c>
      <c r="AP77">
        <v>0</v>
      </c>
      <c r="AQ77">
        <v>0</v>
      </c>
      <c r="AR77">
        <v>0</v>
      </c>
      <c r="AS77" t="s">
        <v>6</v>
      </c>
      <c r="AT77">
        <v>142.68</v>
      </c>
      <c r="AU77" t="s">
        <v>6</v>
      </c>
      <c r="AV77">
        <v>1</v>
      </c>
      <c r="AW77">
        <v>2</v>
      </c>
      <c r="AX77">
        <v>69995059</v>
      </c>
      <c r="AY77">
        <v>1</v>
      </c>
      <c r="AZ77">
        <v>0</v>
      </c>
      <c r="BA77">
        <v>99</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CU77" t="e">
        <f>ROUND(AT77*Source!I80*AH77*AL77,0)</f>
        <v>#REF!</v>
      </c>
      <c r="CV77" t="e">
        <f>ROUND(Y77*Source!I80,9)</f>
        <v>#REF!</v>
      </c>
      <c r="CW77">
        <v>0</v>
      </c>
      <c r="CX77" t="e">
        <f>ROUND(Y77*Source!I80,9)</f>
        <v>#REF!</v>
      </c>
      <c r="CY77">
        <f>AD77</f>
        <v>8.5299999999999994</v>
      </c>
      <c r="CZ77">
        <f>AH77</f>
        <v>8.5299999999999994</v>
      </c>
      <c r="DA77">
        <f>AL77</f>
        <v>1</v>
      </c>
      <c r="DB77">
        <f t="shared" si="26"/>
        <v>1217.06</v>
      </c>
      <c r="DC77">
        <f t="shared" si="27"/>
        <v>0</v>
      </c>
      <c r="DD77" t="s">
        <v>6</v>
      </c>
      <c r="DE77" t="s">
        <v>6</v>
      </c>
      <c r="DF77" t="e">
        <f t="shared" ref="DF77:DF93" si="34">ROUND(ROUND(AE77,0)*CX77,0)</f>
        <v>#REF!</v>
      </c>
      <c r="DG77" t="e">
        <f t="shared" si="32"/>
        <v>#REF!</v>
      </c>
      <c r="DH77" t="e">
        <f>Source!I80*SmtRes!Y77</f>
        <v>#REF!</v>
      </c>
      <c r="DI77">
        <f>AD77</f>
        <v>8.5299999999999994</v>
      </c>
      <c r="DJ77">
        <f>EtalonRes!AB99</f>
        <v>8.5299999999999994</v>
      </c>
      <c r="DK77">
        <f>Source!BA80</f>
        <v>1</v>
      </c>
      <c r="DL77" t="s">
        <v>6</v>
      </c>
      <c r="DM77">
        <v>0</v>
      </c>
      <c r="DN77" t="s">
        <v>6</v>
      </c>
      <c r="DO77">
        <v>0</v>
      </c>
      <c r="GQ77">
        <v>-1</v>
      </c>
      <c r="GR77">
        <v>-1</v>
      </c>
    </row>
    <row r="78" spans="1:200" x14ac:dyDescent="0.2">
      <c r="A78">
        <f>ROW(Source!A80)</f>
        <v>80</v>
      </c>
      <c r="B78">
        <v>69994508</v>
      </c>
      <c r="C78">
        <v>69995050</v>
      </c>
      <c r="D78">
        <v>121548</v>
      </c>
      <c r="E78">
        <v>1</v>
      </c>
      <c r="F78">
        <v>1</v>
      </c>
      <c r="G78">
        <v>1</v>
      </c>
      <c r="H78">
        <v>1</v>
      </c>
      <c r="I78" t="s">
        <v>36</v>
      </c>
      <c r="J78" t="s">
        <v>6</v>
      </c>
      <c r="K78" t="s">
        <v>326</v>
      </c>
      <c r="L78">
        <v>608254</v>
      </c>
      <c r="N78">
        <v>1013</v>
      </c>
      <c r="O78" t="s">
        <v>327</v>
      </c>
      <c r="P78" t="s">
        <v>327</v>
      </c>
      <c r="Q78">
        <v>1</v>
      </c>
      <c r="W78">
        <v>0</v>
      </c>
      <c r="X78">
        <v>-185737400</v>
      </c>
      <c r="Y78">
        <f t="shared" si="25"/>
        <v>10.92</v>
      </c>
      <c r="AA78">
        <v>0</v>
      </c>
      <c r="AB78">
        <v>0</v>
      </c>
      <c r="AC78">
        <v>0</v>
      </c>
      <c r="AD78">
        <v>0</v>
      </c>
      <c r="AE78">
        <v>0</v>
      </c>
      <c r="AF78">
        <v>0</v>
      </c>
      <c r="AG78">
        <v>0</v>
      </c>
      <c r="AH78">
        <v>0</v>
      </c>
      <c r="AI78">
        <v>1</v>
      </c>
      <c r="AJ78">
        <v>1</v>
      </c>
      <c r="AK78">
        <v>1</v>
      </c>
      <c r="AL78">
        <v>1</v>
      </c>
      <c r="AM78">
        <v>0</v>
      </c>
      <c r="AN78">
        <v>0</v>
      </c>
      <c r="AO78">
        <v>1</v>
      </c>
      <c r="AP78">
        <v>0</v>
      </c>
      <c r="AQ78">
        <v>0</v>
      </c>
      <c r="AR78">
        <v>0</v>
      </c>
      <c r="AS78" t="s">
        <v>6</v>
      </c>
      <c r="AT78">
        <v>10.92</v>
      </c>
      <c r="AU78" t="s">
        <v>6</v>
      </c>
      <c r="AV78">
        <v>2</v>
      </c>
      <c r="AW78">
        <v>2</v>
      </c>
      <c r="AX78">
        <v>69995060</v>
      </c>
      <c r="AY78">
        <v>1</v>
      </c>
      <c r="AZ78">
        <v>0</v>
      </c>
      <c r="BA78">
        <v>100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CV78">
        <v>0</v>
      </c>
      <c r="CW78">
        <v>0</v>
      </c>
      <c r="CX78" t="e">
        <f>ROUND(Y78*Source!I80,9)</f>
        <v>#REF!</v>
      </c>
      <c r="CY78">
        <f>AD78</f>
        <v>0</v>
      </c>
      <c r="CZ78">
        <f>AH78</f>
        <v>0</v>
      </c>
      <c r="DA78">
        <f>AL78</f>
        <v>1</v>
      </c>
      <c r="DB78">
        <f t="shared" si="26"/>
        <v>0</v>
      </c>
      <c r="DC78">
        <f t="shared" si="27"/>
        <v>0</v>
      </c>
      <c r="DD78" t="s">
        <v>6</v>
      </c>
      <c r="DE78" t="s">
        <v>6</v>
      </c>
      <c r="DF78" t="e">
        <f t="shared" si="34"/>
        <v>#REF!</v>
      </c>
      <c r="DG78" t="e">
        <f t="shared" si="32"/>
        <v>#REF!</v>
      </c>
      <c r="DH78" t="e">
        <f>Source!I80*SmtRes!Y78</f>
        <v>#REF!</v>
      </c>
      <c r="DI78">
        <f>AD78</f>
        <v>0</v>
      </c>
      <c r="DJ78">
        <f>EtalonRes!AB100</f>
        <v>0</v>
      </c>
      <c r="DK78">
        <f>Source!BA80</f>
        <v>1</v>
      </c>
      <c r="DL78" t="s">
        <v>6</v>
      </c>
      <c r="DM78">
        <v>0</v>
      </c>
      <c r="DN78" t="s">
        <v>6</v>
      </c>
      <c r="DO78">
        <v>0</v>
      </c>
      <c r="GQ78">
        <v>-1</v>
      </c>
      <c r="GR78">
        <v>-1</v>
      </c>
    </row>
    <row r="79" spans="1:200" x14ac:dyDescent="0.2">
      <c r="A79">
        <f>ROW(Source!A80)</f>
        <v>80</v>
      </c>
      <c r="B79">
        <v>69994508</v>
      </c>
      <c r="C79">
        <v>69995050</v>
      </c>
      <c r="D79">
        <v>27439418</v>
      </c>
      <c r="E79">
        <v>1</v>
      </c>
      <c r="F79">
        <v>1</v>
      </c>
      <c r="G79">
        <v>1</v>
      </c>
      <c r="H79">
        <v>2</v>
      </c>
      <c r="I79" t="s">
        <v>328</v>
      </c>
      <c r="J79" t="s">
        <v>329</v>
      </c>
      <c r="K79" t="s">
        <v>330</v>
      </c>
      <c r="L79">
        <v>1368</v>
      </c>
      <c r="N79">
        <v>1011</v>
      </c>
      <c r="O79" t="s">
        <v>317</v>
      </c>
      <c r="P79" t="s">
        <v>317</v>
      </c>
      <c r="Q79">
        <v>1</v>
      </c>
      <c r="W79">
        <v>0</v>
      </c>
      <c r="X79">
        <v>674127709</v>
      </c>
      <c r="Y79">
        <f t="shared" si="25"/>
        <v>9.69</v>
      </c>
      <c r="AA79">
        <v>0</v>
      </c>
      <c r="AB79">
        <v>91.69</v>
      </c>
      <c r="AC79">
        <v>13.61</v>
      </c>
      <c r="AD79">
        <v>0</v>
      </c>
      <c r="AE79">
        <v>0</v>
      </c>
      <c r="AF79">
        <v>91.69</v>
      </c>
      <c r="AG79">
        <v>13.61</v>
      </c>
      <c r="AH79">
        <v>0</v>
      </c>
      <c r="AI79">
        <v>1</v>
      </c>
      <c r="AJ79">
        <v>1</v>
      </c>
      <c r="AK79">
        <v>1</v>
      </c>
      <c r="AL79">
        <v>1</v>
      </c>
      <c r="AM79">
        <v>0</v>
      </c>
      <c r="AN79">
        <v>0</v>
      </c>
      <c r="AO79">
        <v>1</v>
      </c>
      <c r="AP79">
        <v>0</v>
      </c>
      <c r="AQ79">
        <v>0</v>
      </c>
      <c r="AR79">
        <v>0</v>
      </c>
      <c r="AS79" t="s">
        <v>6</v>
      </c>
      <c r="AT79">
        <v>9.69</v>
      </c>
      <c r="AU79" t="s">
        <v>6</v>
      </c>
      <c r="AV79">
        <v>0</v>
      </c>
      <c r="AW79">
        <v>2</v>
      </c>
      <c r="AX79">
        <v>69995061</v>
      </c>
      <c r="AY79">
        <v>1</v>
      </c>
      <c r="AZ79">
        <v>0</v>
      </c>
      <c r="BA79">
        <v>101</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CV79">
        <v>0</v>
      </c>
      <c r="CW79" t="e">
        <f>ROUND(Y79*Source!I80*DO79,9)</f>
        <v>#REF!</v>
      </c>
      <c r="CX79" t="e">
        <f>ROUND(Y79*Source!I80,9)</f>
        <v>#REF!</v>
      </c>
      <c r="CY79">
        <f>AB79</f>
        <v>91.69</v>
      </c>
      <c r="CZ79">
        <f>AF79</f>
        <v>91.69</v>
      </c>
      <c r="DA79">
        <f>AJ79</f>
        <v>1</v>
      </c>
      <c r="DB79">
        <f t="shared" si="26"/>
        <v>888.48</v>
      </c>
      <c r="DC79">
        <f t="shared" si="27"/>
        <v>131.88</v>
      </c>
      <c r="DD79" t="s">
        <v>6</v>
      </c>
      <c r="DE79" t="s">
        <v>6</v>
      </c>
      <c r="DF79" t="e">
        <f t="shared" si="34"/>
        <v>#REF!</v>
      </c>
      <c r="DG79" t="e">
        <f t="shared" si="32"/>
        <v>#REF!</v>
      </c>
      <c r="DH79" t="e">
        <f>Source!I80*SmtRes!Y79</f>
        <v>#REF!</v>
      </c>
      <c r="DI79">
        <f>AB79</f>
        <v>91.69</v>
      </c>
      <c r="DJ79">
        <f>EtalonRes!Z101</f>
        <v>91.69</v>
      </c>
      <c r="DK79">
        <f>Source!BB80</f>
        <v>1</v>
      </c>
      <c r="DL79" t="s">
        <v>6</v>
      </c>
      <c r="DM79">
        <v>0</v>
      </c>
      <c r="DN79" t="s">
        <v>6</v>
      </c>
      <c r="DO79">
        <v>0</v>
      </c>
      <c r="GQ79">
        <v>-1</v>
      </c>
      <c r="GR79">
        <v>-1</v>
      </c>
    </row>
    <row r="80" spans="1:200" x14ac:dyDescent="0.2">
      <c r="A80">
        <f>ROW(Source!A80)</f>
        <v>80</v>
      </c>
      <c r="B80">
        <v>69994508</v>
      </c>
      <c r="C80">
        <v>69995050</v>
      </c>
      <c r="D80">
        <v>27439499</v>
      </c>
      <c r="E80">
        <v>1</v>
      </c>
      <c r="F80">
        <v>1</v>
      </c>
      <c r="G80">
        <v>1</v>
      </c>
      <c r="H80">
        <v>2</v>
      </c>
      <c r="I80" t="s">
        <v>331</v>
      </c>
      <c r="J80" t="s">
        <v>332</v>
      </c>
      <c r="K80" t="s">
        <v>333</v>
      </c>
      <c r="L80">
        <v>1368</v>
      </c>
      <c r="N80">
        <v>1011</v>
      </c>
      <c r="O80" t="s">
        <v>317</v>
      </c>
      <c r="P80" t="s">
        <v>317</v>
      </c>
      <c r="Q80">
        <v>1</v>
      </c>
      <c r="W80">
        <v>0</v>
      </c>
      <c r="X80">
        <v>1890856440</v>
      </c>
      <c r="Y80">
        <f t="shared" si="25"/>
        <v>1.23</v>
      </c>
      <c r="AA80">
        <v>0</v>
      </c>
      <c r="AB80">
        <v>112.67</v>
      </c>
      <c r="AC80">
        <v>13.61</v>
      </c>
      <c r="AD80">
        <v>0</v>
      </c>
      <c r="AE80">
        <v>0</v>
      </c>
      <c r="AF80">
        <v>112.67</v>
      </c>
      <c r="AG80">
        <v>13.61</v>
      </c>
      <c r="AH80">
        <v>0</v>
      </c>
      <c r="AI80">
        <v>1</v>
      </c>
      <c r="AJ80">
        <v>1</v>
      </c>
      <c r="AK80">
        <v>1</v>
      </c>
      <c r="AL80">
        <v>1</v>
      </c>
      <c r="AM80">
        <v>0</v>
      </c>
      <c r="AN80">
        <v>0</v>
      </c>
      <c r="AO80">
        <v>1</v>
      </c>
      <c r="AP80">
        <v>0</v>
      </c>
      <c r="AQ80">
        <v>0</v>
      </c>
      <c r="AR80">
        <v>0</v>
      </c>
      <c r="AS80" t="s">
        <v>6</v>
      </c>
      <c r="AT80">
        <v>1.23</v>
      </c>
      <c r="AU80" t="s">
        <v>6</v>
      </c>
      <c r="AV80">
        <v>0</v>
      </c>
      <c r="AW80">
        <v>2</v>
      </c>
      <c r="AX80">
        <v>69995062</v>
      </c>
      <c r="AY80">
        <v>1</v>
      </c>
      <c r="AZ80">
        <v>0</v>
      </c>
      <c r="BA80">
        <v>102</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CV80">
        <v>0</v>
      </c>
      <c r="CW80" t="e">
        <f>ROUND(Y80*Source!I80*DO80,9)</f>
        <v>#REF!</v>
      </c>
      <c r="CX80" t="e">
        <f>ROUND(Y80*Source!I80,9)</f>
        <v>#REF!</v>
      </c>
      <c r="CY80">
        <f>AB80</f>
        <v>112.67</v>
      </c>
      <c r="CZ80">
        <f>AF80</f>
        <v>112.67</v>
      </c>
      <c r="DA80">
        <f>AJ80</f>
        <v>1</v>
      </c>
      <c r="DB80">
        <f t="shared" si="26"/>
        <v>138.58000000000001</v>
      </c>
      <c r="DC80">
        <f t="shared" si="27"/>
        <v>16.739999999999998</v>
      </c>
      <c r="DD80" t="s">
        <v>6</v>
      </c>
      <c r="DE80" t="s">
        <v>6</v>
      </c>
      <c r="DF80" t="e">
        <f t="shared" si="34"/>
        <v>#REF!</v>
      </c>
      <c r="DG80" t="e">
        <f t="shared" si="32"/>
        <v>#REF!</v>
      </c>
      <c r="DH80" t="e">
        <f>Source!I80*SmtRes!Y80</f>
        <v>#REF!</v>
      </c>
      <c r="DI80">
        <f>AB80</f>
        <v>112.67</v>
      </c>
      <c r="DJ80">
        <f>EtalonRes!Z102</f>
        <v>112.67</v>
      </c>
      <c r="DK80">
        <f>Source!BB80</f>
        <v>1</v>
      </c>
      <c r="DL80" t="s">
        <v>6</v>
      </c>
      <c r="DM80">
        <v>0</v>
      </c>
      <c r="DN80" t="s">
        <v>6</v>
      </c>
      <c r="DO80">
        <v>0</v>
      </c>
      <c r="GQ80">
        <v>-1</v>
      </c>
      <c r="GR80">
        <v>-1</v>
      </c>
    </row>
    <row r="81" spans="1:200" x14ac:dyDescent="0.2">
      <c r="A81">
        <f>ROW(Source!A80)</f>
        <v>80</v>
      </c>
      <c r="B81">
        <v>69994508</v>
      </c>
      <c r="C81">
        <v>69995050</v>
      </c>
      <c r="D81">
        <v>27440113</v>
      </c>
      <c r="E81">
        <v>1</v>
      </c>
      <c r="F81">
        <v>1</v>
      </c>
      <c r="G81">
        <v>1</v>
      </c>
      <c r="H81">
        <v>2</v>
      </c>
      <c r="I81" t="s">
        <v>334</v>
      </c>
      <c r="J81" t="s">
        <v>335</v>
      </c>
      <c r="K81" t="s">
        <v>336</v>
      </c>
      <c r="L81">
        <v>1368</v>
      </c>
      <c r="N81">
        <v>1011</v>
      </c>
      <c r="O81" t="s">
        <v>317</v>
      </c>
      <c r="P81" t="s">
        <v>317</v>
      </c>
      <c r="Q81">
        <v>1</v>
      </c>
      <c r="W81">
        <v>0</v>
      </c>
      <c r="X81">
        <v>-1092641070</v>
      </c>
      <c r="Y81">
        <f t="shared" si="25"/>
        <v>2.86</v>
      </c>
      <c r="AA81">
        <v>0</v>
      </c>
      <c r="AB81">
        <v>29.26</v>
      </c>
      <c r="AC81">
        <v>0</v>
      </c>
      <c r="AD81">
        <v>0</v>
      </c>
      <c r="AE81">
        <v>0</v>
      </c>
      <c r="AF81">
        <v>29.26</v>
      </c>
      <c r="AG81">
        <v>0</v>
      </c>
      <c r="AH81">
        <v>0</v>
      </c>
      <c r="AI81">
        <v>1</v>
      </c>
      <c r="AJ81">
        <v>1</v>
      </c>
      <c r="AK81">
        <v>1</v>
      </c>
      <c r="AL81">
        <v>1</v>
      </c>
      <c r="AM81">
        <v>0</v>
      </c>
      <c r="AN81">
        <v>0</v>
      </c>
      <c r="AO81">
        <v>1</v>
      </c>
      <c r="AP81">
        <v>0</v>
      </c>
      <c r="AQ81">
        <v>0</v>
      </c>
      <c r="AR81">
        <v>0</v>
      </c>
      <c r="AS81" t="s">
        <v>6</v>
      </c>
      <c r="AT81">
        <v>2.86</v>
      </c>
      <c r="AU81" t="s">
        <v>6</v>
      </c>
      <c r="AV81">
        <v>0</v>
      </c>
      <c r="AW81">
        <v>2</v>
      </c>
      <c r="AX81">
        <v>69995063</v>
      </c>
      <c r="AY81">
        <v>1</v>
      </c>
      <c r="AZ81">
        <v>0</v>
      </c>
      <c r="BA81">
        <v>103</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CV81">
        <v>0</v>
      </c>
      <c r="CW81" t="e">
        <f>ROUND(Y81*Source!I80*DO81,9)</f>
        <v>#REF!</v>
      </c>
      <c r="CX81" t="e">
        <f>ROUND(Y81*Source!I80,9)</f>
        <v>#REF!</v>
      </c>
      <c r="CY81">
        <f>AB81</f>
        <v>29.26</v>
      </c>
      <c r="CZ81">
        <f>AF81</f>
        <v>29.26</v>
      </c>
      <c r="DA81">
        <f>AJ81</f>
        <v>1</v>
      </c>
      <c r="DB81">
        <f t="shared" si="26"/>
        <v>83.68</v>
      </c>
      <c r="DC81">
        <f t="shared" si="27"/>
        <v>0</v>
      </c>
      <c r="DD81" t="s">
        <v>6</v>
      </c>
      <c r="DE81" t="s">
        <v>6</v>
      </c>
      <c r="DF81" t="e">
        <f t="shared" si="34"/>
        <v>#REF!</v>
      </c>
      <c r="DG81" t="e">
        <f t="shared" si="32"/>
        <v>#REF!</v>
      </c>
      <c r="DH81" t="e">
        <f>Source!I80*SmtRes!Y81</f>
        <v>#REF!</v>
      </c>
      <c r="DI81">
        <f>AB81</f>
        <v>29.26</v>
      </c>
      <c r="DJ81">
        <f>EtalonRes!Z103</f>
        <v>29.26</v>
      </c>
      <c r="DK81">
        <f>Source!BB80</f>
        <v>1</v>
      </c>
      <c r="DL81" t="s">
        <v>6</v>
      </c>
      <c r="DM81">
        <v>0</v>
      </c>
      <c r="DN81" t="s">
        <v>6</v>
      </c>
      <c r="DO81">
        <v>0</v>
      </c>
      <c r="GQ81">
        <v>-1</v>
      </c>
      <c r="GR81">
        <v>-1</v>
      </c>
    </row>
    <row r="82" spans="1:200" x14ac:dyDescent="0.2">
      <c r="A82">
        <f>ROW(Source!A80)</f>
        <v>80</v>
      </c>
      <c r="B82">
        <v>69994508</v>
      </c>
      <c r="C82">
        <v>69995050</v>
      </c>
      <c r="D82">
        <v>27440303</v>
      </c>
      <c r="E82">
        <v>1</v>
      </c>
      <c r="F82">
        <v>1</v>
      </c>
      <c r="G82">
        <v>1</v>
      </c>
      <c r="H82">
        <v>2</v>
      </c>
      <c r="I82" t="s">
        <v>314</v>
      </c>
      <c r="J82" t="s">
        <v>315</v>
      </c>
      <c r="K82" t="s">
        <v>316</v>
      </c>
      <c r="L82">
        <v>1368</v>
      </c>
      <c r="N82">
        <v>1011</v>
      </c>
      <c r="O82" t="s">
        <v>317</v>
      </c>
      <c r="P82" t="s">
        <v>317</v>
      </c>
      <c r="Q82">
        <v>1</v>
      </c>
      <c r="W82">
        <v>0</v>
      </c>
      <c r="X82">
        <v>-339261745</v>
      </c>
      <c r="Y82">
        <f t="shared" si="25"/>
        <v>2.5299999999999998</v>
      </c>
      <c r="AA82">
        <v>0</v>
      </c>
      <c r="AB82">
        <v>2.95</v>
      </c>
      <c r="AC82">
        <v>0</v>
      </c>
      <c r="AD82">
        <v>0</v>
      </c>
      <c r="AE82">
        <v>0</v>
      </c>
      <c r="AF82">
        <v>2.95</v>
      </c>
      <c r="AG82">
        <v>0</v>
      </c>
      <c r="AH82">
        <v>0</v>
      </c>
      <c r="AI82">
        <v>1</v>
      </c>
      <c r="AJ82">
        <v>1</v>
      </c>
      <c r="AK82">
        <v>1</v>
      </c>
      <c r="AL82">
        <v>1</v>
      </c>
      <c r="AM82">
        <v>0</v>
      </c>
      <c r="AN82">
        <v>0</v>
      </c>
      <c r="AO82">
        <v>1</v>
      </c>
      <c r="AP82">
        <v>0</v>
      </c>
      <c r="AQ82">
        <v>0</v>
      </c>
      <c r="AR82">
        <v>0</v>
      </c>
      <c r="AS82" t="s">
        <v>6</v>
      </c>
      <c r="AT82">
        <v>2.5299999999999998</v>
      </c>
      <c r="AU82" t="s">
        <v>6</v>
      </c>
      <c r="AV82">
        <v>0</v>
      </c>
      <c r="AW82">
        <v>2</v>
      </c>
      <c r="AX82">
        <v>69995064</v>
      </c>
      <c r="AY82">
        <v>1</v>
      </c>
      <c r="AZ82">
        <v>0</v>
      </c>
      <c r="BA82">
        <v>104</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CV82">
        <v>0</v>
      </c>
      <c r="CW82" t="e">
        <f>ROUND(Y82*Source!I80*DO82,9)</f>
        <v>#REF!</v>
      </c>
      <c r="CX82" t="e">
        <f>ROUND(Y82*Source!I80,9)</f>
        <v>#REF!</v>
      </c>
      <c r="CY82">
        <f>AB82</f>
        <v>2.95</v>
      </c>
      <c r="CZ82">
        <f>AF82</f>
        <v>2.95</v>
      </c>
      <c r="DA82">
        <f>AJ82</f>
        <v>1</v>
      </c>
      <c r="DB82">
        <f t="shared" si="26"/>
        <v>7.46</v>
      </c>
      <c r="DC82">
        <f t="shared" si="27"/>
        <v>0</v>
      </c>
      <c r="DD82" t="s">
        <v>6</v>
      </c>
      <c r="DE82" t="s">
        <v>6</v>
      </c>
      <c r="DF82" t="e">
        <f t="shared" si="34"/>
        <v>#REF!</v>
      </c>
      <c r="DG82" t="e">
        <f t="shared" si="32"/>
        <v>#REF!</v>
      </c>
      <c r="DH82" t="e">
        <f>Source!I80*SmtRes!Y82</f>
        <v>#REF!</v>
      </c>
      <c r="DI82">
        <f>AB82</f>
        <v>2.95</v>
      </c>
      <c r="DJ82">
        <f>EtalonRes!Z104</f>
        <v>2.95</v>
      </c>
      <c r="DK82">
        <f>Source!BB80</f>
        <v>1</v>
      </c>
      <c r="DL82" t="s">
        <v>6</v>
      </c>
      <c r="DM82">
        <v>0</v>
      </c>
      <c r="DN82" t="s">
        <v>6</v>
      </c>
      <c r="DO82">
        <v>0</v>
      </c>
      <c r="GQ82">
        <v>-1</v>
      </c>
      <c r="GR82">
        <v>-1</v>
      </c>
    </row>
    <row r="83" spans="1:200" x14ac:dyDescent="0.2">
      <c r="A83">
        <f>ROW(Source!A80)</f>
        <v>80</v>
      </c>
      <c r="B83">
        <v>69994508</v>
      </c>
      <c r="C83">
        <v>69995050</v>
      </c>
      <c r="D83">
        <v>27441327</v>
      </c>
      <c r="E83">
        <v>1</v>
      </c>
      <c r="F83">
        <v>1</v>
      </c>
      <c r="G83">
        <v>1</v>
      </c>
      <c r="H83">
        <v>2</v>
      </c>
      <c r="I83" t="s">
        <v>337</v>
      </c>
      <c r="J83" t="s">
        <v>338</v>
      </c>
      <c r="K83" t="s">
        <v>339</v>
      </c>
      <c r="L83">
        <v>1368</v>
      </c>
      <c r="N83">
        <v>1011</v>
      </c>
      <c r="O83" t="s">
        <v>317</v>
      </c>
      <c r="P83" t="s">
        <v>317</v>
      </c>
      <c r="Q83">
        <v>1</v>
      </c>
      <c r="W83">
        <v>0</v>
      </c>
      <c r="X83">
        <v>-1583389094</v>
      </c>
      <c r="Y83">
        <f t="shared" si="25"/>
        <v>1.84</v>
      </c>
      <c r="AA83">
        <v>0</v>
      </c>
      <c r="AB83">
        <v>93.37</v>
      </c>
      <c r="AC83">
        <v>11.69</v>
      </c>
      <c r="AD83">
        <v>0</v>
      </c>
      <c r="AE83">
        <v>0</v>
      </c>
      <c r="AF83">
        <v>93.37</v>
      </c>
      <c r="AG83">
        <v>11.69</v>
      </c>
      <c r="AH83">
        <v>0</v>
      </c>
      <c r="AI83">
        <v>1</v>
      </c>
      <c r="AJ83">
        <v>1</v>
      </c>
      <c r="AK83">
        <v>1</v>
      </c>
      <c r="AL83">
        <v>1</v>
      </c>
      <c r="AM83">
        <v>0</v>
      </c>
      <c r="AN83">
        <v>0</v>
      </c>
      <c r="AO83">
        <v>1</v>
      </c>
      <c r="AP83">
        <v>0</v>
      </c>
      <c r="AQ83">
        <v>0</v>
      </c>
      <c r="AR83">
        <v>0</v>
      </c>
      <c r="AS83" t="s">
        <v>6</v>
      </c>
      <c r="AT83">
        <v>1.84</v>
      </c>
      <c r="AU83" t="s">
        <v>6</v>
      </c>
      <c r="AV83">
        <v>0</v>
      </c>
      <c r="AW83">
        <v>2</v>
      </c>
      <c r="AX83">
        <v>69995065</v>
      </c>
      <c r="AY83">
        <v>1</v>
      </c>
      <c r="AZ83">
        <v>0</v>
      </c>
      <c r="BA83">
        <v>105</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CV83">
        <v>0</v>
      </c>
      <c r="CW83" t="e">
        <f>ROUND(Y83*Source!I80*DO83,9)</f>
        <v>#REF!</v>
      </c>
      <c r="CX83" t="e">
        <f>ROUND(Y83*Source!I80,9)</f>
        <v>#REF!</v>
      </c>
      <c r="CY83">
        <f>AB83</f>
        <v>93.37</v>
      </c>
      <c r="CZ83">
        <f>AF83</f>
        <v>93.37</v>
      </c>
      <c r="DA83">
        <f>AJ83</f>
        <v>1</v>
      </c>
      <c r="DB83">
        <f t="shared" si="26"/>
        <v>171.8</v>
      </c>
      <c r="DC83">
        <f t="shared" si="27"/>
        <v>21.51</v>
      </c>
      <c r="DD83" t="s">
        <v>6</v>
      </c>
      <c r="DE83" t="s">
        <v>6</v>
      </c>
      <c r="DF83" t="e">
        <f t="shared" si="34"/>
        <v>#REF!</v>
      </c>
      <c r="DG83" t="e">
        <f t="shared" si="32"/>
        <v>#REF!</v>
      </c>
      <c r="DH83" t="e">
        <f>Source!I80*SmtRes!Y83</f>
        <v>#REF!</v>
      </c>
      <c r="DI83">
        <f>AB83</f>
        <v>93.37</v>
      </c>
      <c r="DJ83">
        <f>EtalonRes!Z105</f>
        <v>93.37</v>
      </c>
      <c r="DK83">
        <f>Source!BB80</f>
        <v>1</v>
      </c>
      <c r="DL83" t="s">
        <v>6</v>
      </c>
      <c r="DM83">
        <v>0</v>
      </c>
      <c r="DN83" t="s">
        <v>6</v>
      </c>
      <c r="DO83">
        <v>0</v>
      </c>
      <c r="GQ83">
        <v>-1</v>
      </c>
      <c r="GR83">
        <v>-1</v>
      </c>
    </row>
    <row r="84" spans="1:200" x14ac:dyDescent="0.2">
      <c r="A84">
        <f>ROW(Source!A80)</f>
        <v>80</v>
      </c>
      <c r="B84">
        <v>69994508</v>
      </c>
      <c r="C84">
        <v>69995050</v>
      </c>
      <c r="D84">
        <v>27392252</v>
      </c>
      <c r="E84">
        <v>1</v>
      </c>
      <c r="F84">
        <v>1</v>
      </c>
      <c r="G84">
        <v>1</v>
      </c>
      <c r="H84">
        <v>3</v>
      </c>
      <c r="I84" t="s">
        <v>120</v>
      </c>
      <c r="J84" t="s">
        <v>122</v>
      </c>
      <c r="K84" t="s">
        <v>121</v>
      </c>
      <c r="L84">
        <v>1354</v>
      </c>
      <c r="N84">
        <v>1010</v>
      </c>
      <c r="O84" t="s">
        <v>65</v>
      </c>
      <c r="P84" t="s">
        <v>65</v>
      </c>
      <c r="Q84">
        <v>1</v>
      </c>
      <c r="W84">
        <v>0</v>
      </c>
      <c r="X84">
        <v>1809482230</v>
      </c>
      <c r="Y84">
        <f t="shared" si="25"/>
        <v>41.666666999999997</v>
      </c>
      <c r="AA84">
        <v>344.11</v>
      </c>
      <c r="AB84">
        <v>0</v>
      </c>
      <c r="AC84">
        <v>0</v>
      </c>
      <c r="AD84">
        <v>0</v>
      </c>
      <c r="AE84">
        <v>344.11</v>
      </c>
      <c r="AF84">
        <v>0</v>
      </c>
      <c r="AG84">
        <v>0</v>
      </c>
      <c r="AH84">
        <v>0</v>
      </c>
      <c r="AI84">
        <v>1</v>
      </c>
      <c r="AJ84">
        <v>1</v>
      </c>
      <c r="AK84">
        <v>1</v>
      </c>
      <c r="AL84">
        <v>1</v>
      </c>
      <c r="AM84">
        <v>0</v>
      </c>
      <c r="AN84">
        <v>0</v>
      </c>
      <c r="AO84">
        <v>0</v>
      </c>
      <c r="AP84">
        <v>1</v>
      </c>
      <c r="AQ84">
        <v>0</v>
      </c>
      <c r="AR84">
        <v>0</v>
      </c>
      <c r="AS84" t="s">
        <v>6</v>
      </c>
      <c r="AT84">
        <v>41.666666999999997</v>
      </c>
      <c r="AU84" t="s">
        <v>6</v>
      </c>
      <c r="AV84">
        <v>0</v>
      </c>
      <c r="AW84">
        <v>1</v>
      </c>
      <c r="AX84">
        <v>-1</v>
      </c>
      <c r="AY84">
        <v>0</v>
      </c>
      <c r="AZ84">
        <v>0</v>
      </c>
      <c r="BA84" t="s">
        <v>6</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0</v>
      </c>
      <c r="BW84">
        <v>0</v>
      </c>
      <c r="CV84">
        <v>0</v>
      </c>
      <c r="CW84">
        <v>0</v>
      </c>
      <c r="CX84" t="e">
        <f>ROUND(Y84*Source!I80,9)</f>
        <v>#REF!</v>
      </c>
      <c r="CY84">
        <f>AA84</f>
        <v>344.11</v>
      </c>
      <c r="CZ84">
        <f>AE84</f>
        <v>344.11</v>
      </c>
      <c r="DA84">
        <f>AI84</f>
        <v>1</v>
      </c>
      <c r="DB84">
        <f t="shared" si="26"/>
        <v>14337.92</v>
      </c>
      <c r="DC84">
        <f t="shared" si="27"/>
        <v>0</v>
      </c>
      <c r="DD84" t="s">
        <v>6</v>
      </c>
      <c r="DE84" t="s">
        <v>6</v>
      </c>
      <c r="DF84" t="e">
        <f t="shared" si="34"/>
        <v>#REF!</v>
      </c>
      <c r="DG84" t="e">
        <f t="shared" si="32"/>
        <v>#REF!</v>
      </c>
      <c r="DH84" t="e">
        <f>Source!I80*SmtRes!Y84</f>
        <v>#REF!</v>
      </c>
      <c r="DI84">
        <f>AA84</f>
        <v>344.11</v>
      </c>
      <c r="DJ84" t="e">
        <f>DF84</f>
        <v>#REF!</v>
      </c>
      <c r="DK84">
        <f>Source!BC80</f>
        <v>1</v>
      </c>
      <c r="DL84" t="s">
        <v>6</v>
      </c>
      <c r="DM84">
        <v>0</v>
      </c>
      <c r="DN84" t="s">
        <v>6</v>
      </c>
      <c r="DO84">
        <v>0</v>
      </c>
      <c r="GP84">
        <v>1</v>
      </c>
      <c r="GQ84">
        <v>-1</v>
      </c>
      <c r="GR84">
        <v>-1</v>
      </c>
    </row>
    <row r="85" spans="1:200" x14ac:dyDescent="0.2">
      <c r="A85">
        <f>ROW(Source!A80)</f>
        <v>80</v>
      </c>
      <c r="B85">
        <v>69994508</v>
      </c>
      <c r="C85">
        <v>69995050</v>
      </c>
      <c r="D85">
        <v>27392255</v>
      </c>
      <c r="E85">
        <v>1</v>
      </c>
      <c r="F85">
        <v>1</v>
      </c>
      <c r="G85">
        <v>1</v>
      </c>
      <c r="H85">
        <v>3</v>
      </c>
      <c r="I85" t="s">
        <v>130</v>
      </c>
      <c r="J85" t="s">
        <v>132</v>
      </c>
      <c r="K85" t="s">
        <v>131</v>
      </c>
      <c r="L85">
        <v>1354</v>
      </c>
      <c r="N85">
        <v>1010</v>
      </c>
      <c r="O85" t="s">
        <v>65</v>
      </c>
      <c r="P85" t="s">
        <v>65</v>
      </c>
      <c r="Q85">
        <v>1</v>
      </c>
      <c r="W85">
        <v>0</v>
      </c>
      <c r="X85">
        <v>858624737</v>
      </c>
      <c r="Y85">
        <f t="shared" si="25"/>
        <v>131.944444</v>
      </c>
      <c r="AA85">
        <v>457.22</v>
      </c>
      <c r="AB85">
        <v>0</v>
      </c>
      <c r="AC85">
        <v>0</v>
      </c>
      <c r="AD85">
        <v>0</v>
      </c>
      <c r="AE85">
        <v>457.22</v>
      </c>
      <c r="AF85">
        <v>0</v>
      </c>
      <c r="AG85">
        <v>0</v>
      </c>
      <c r="AH85">
        <v>0</v>
      </c>
      <c r="AI85">
        <v>1</v>
      </c>
      <c r="AJ85">
        <v>1</v>
      </c>
      <c r="AK85">
        <v>1</v>
      </c>
      <c r="AL85">
        <v>1</v>
      </c>
      <c r="AM85">
        <v>0</v>
      </c>
      <c r="AN85">
        <v>0</v>
      </c>
      <c r="AO85">
        <v>0</v>
      </c>
      <c r="AP85">
        <v>0</v>
      </c>
      <c r="AQ85">
        <v>0</v>
      </c>
      <c r="AR85">
        <v>0</v>
      </c>
      <c r="AS85" t="s">
        <v>6</v>
      </c>
      <c r="AT85">
        <v>131.944444</v>
      </c>
      <c r="AU85" t="s">
        <v>6</v>
      </c>
      <c r="AV85">
        <v>0</v>
      </c>
      <c r="AW85">
        <v>1</v>
      </c>
      <c r="AX85">
        <v>-1</v>
      </c>
      <c r="AY85">
        <v>0</v>
      </c>
      <c r="AZ85">
        <v>0</v>
      </c>
      <c r="BA85" t="s">
        <v>6</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CV85">
        <v>0</v>
      </c>
      <c r="CW85">
        <v>0</v>
      </c>
      <c r="CX85" t="e">
        <f>ROUND(Y85*Source!I80,9)</f>
        <v>#REF!</v>
      </c>
      <c r="CY85">
        <f>AA85</f>
        <v>457.22</v>
      </c>
      <c r="CZ85">
        <f>AE85</f>
        <v>457.22</v>
      </c>
      <c r="DA85">
        <f>AI85</f>
        <v>1</v>
      </c>
      <c r="DB85">
        <f t="shared" si="26"/>
        <v>60327.64</v>
      </c>
      <c r="DC85">
        <f t="shared" si="27"/>
        <v>0</v>
      </c>
      <c r="DD85" t="s">
        <v>6</v>
      </c>
      <c r="DE85" t="s">
        <v>6</v>
      </c>
      <c r="DF85" t="e">
        <f t="shared" si="34"/>
        <v>#REF!</v>
      </c>
      <c r="DG85" t="e">
        <f t="shared" si="32"/>
        <v>#REF!</v>
      </c>
      <c r="DH85" t="e">
        <f>Source!I80*SmtRes!Y85</f>
        <v>#REF!</v>
      </c>
      <c r="DI85">
        <f>AA85</f>
        <v>457.22</v>
      </c>
      <c r="DJ85" t="e">
        <f>DF85</f>
        <v>#REF!</v>
      </c>
      <c r="DK85">
        <f>Source!BC80</f>
        <v>1</v>
      </c>
      <c r="DL85" t="s">
        <v>6</v>
      </c>
      <c r="DM85">
        <v>0</v>
      </c>
      <c r="DN85" t="s">
        <v>6</v>
      </c>
      <c r="DO85">
        <v>0</v>
      </c>
      <c r="GP85">
        <v>1</v>
      </c>
      <c r="GQ85">
        <v>-1</v>
      </c>
      <c r="GR85">
        <v>-1</v>
      </c>
    </row>
    <row r="86" spans="1:200" x14ac:dyDescent="0.2">
      <c r="A86">
        <f>ROW(Source!A80)</f>
        <v>80</v>
      </c>
      <c r="B86">
        <v>69994508</v>
      </c>
      <c r="C86">
        <v>69995050</v>
      </c>
      <c r="D86">
        <v>27392256</v>
      </c>
      <c r="E86">
        <v>1</v>
      </c>
      <c r="F86">
        <v>1</v>
      </c>
      <c r="G86">
        <v>1</v>
      </c>
      <c r="H86">
        <v>3</v>
      </c>
      <c r="I86" t="s">
        <v>125</v>
      </c>
      <c r="J86" t="s">
        <v>127</v>
      </c>
      <c r="K86" t="s">
        <v>126</v>
      </c>
      <c r="L86">
        <v>1354</v>
      </c>
      <c r="N86">
        <v>1010</v>
      </c>
      <c r="O86" t="s">
        <v>65</v>
      </c>
      <c r="P86" t="s">
        <v>65</v>
      </c>
      <c r="Q86">
        <v>1</v>
      </c>
      <c r="W86">
        <v>0</v>
      </c>
      <c r="X86">
        <v>21100467</v>
      </c>
      <c r="Y86">
        <f t="shared" si="25"/>
        <v>131.944444</v>
      </c>
      <c r="AA86">
        <v>553.95000000000005</v>
      </c>
      <c r="AB86">
        <v>0</v>
      </c>
      <c r="AC86">
        <v>0</v>
      </c>
      <c r="AD86">
        <v>0</v>
      </c>
      <c r="AE86">
        <v>553.95000000000005</v>
      </c>
      <c r="AF86">
        <v>0</v>
      </c>
      <c r="AG86">
        <v>0</v>
      </c>
      <c r="AH86">
        <v>0</v>
      </c>
      <c r="AI86">
        <v>1</v>
      </c>
      <c r="AJ86">
        <v>1</v>
      </c>
      <c r="AK86">
        <v>1</v>
      </c>
      <c r="AL86">
        <v>1</v>
      </c>
      <c r="AM86">
        <v>0</v>
      </c>
      <c r="AN86">
        <v>0</v>
      </c>
      <c r="AO86">
        <v>0</v>
      </c>
      <c r="AP86">
        <v>1</v>
      </c>
      <c r="AQ86">
        <v>0</v>
      </c>
      <c r="AR86">
        <v>0</v>
      </c>
      <c r="AS86" t="s">
        <v>6</v>
      </c>
      <c r="AT86">
        <v>131.944444</v>
      </c>
      <c r="AU86" t="s">
        <v>6</v>
      </c>
      <c r="AV86">
        <v>0</v>
      </c>
      <c r="AW86">
        <v>1</v>
      </c>
      <c r="AX86">
        <v>-1</v>
      </c>
      <c r="AY86">
        <v>0</v>
      </c>
      <c r="AZ86">
        <v>0</v>
      </c>
      <c r="BA86" t="s">
        <v>6</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CV86">
        <v>0</v>
      </c>
      <c r="CW86">
        <v>0</v>
      </c>
      <c r="CX86" t="e">
        <f>ROUND(Y86*Source!I80,9)</f>
        <v>#REF!</v>
      </c>
      <c r="CY86">
        <f>AA86</f>
        <v>553.95000000000005</v>
      </c>
      <c r="CZ86">
        <f>AE86</f>
        <v>553.95000000000005</v>
      </c>
      <c r="DA86">
        <f>AI86</f>
        <v>1</v>
      </c>
      <c r="DB86">
        <f t="shared" si="26"/>
        <v>73090.62</v>
      </c>
      <c r="DC86">
        <f t="shared" si="27"/>
        <v>0</v>
      </c>
      <c r="DD86" t="s">
        <v>6</v>
      </c>
      <c r="DE86" t="s">
        <v>6</v>
      </c>
      <c r="DF86" t="e">
        <f t="shared" si="34"/>
        <v>#REF!</v>
      </c>
      <c r="DG86" t="e">
        <f t="shared" si="32"/>
        <v>#REF!</v>
      </c>
      <c r="DH86" t="e">
        <f>Source!I80*SmtRes!Y86</f>
        <v>#REF!</v>
      </c>
      <c r="DI86">
        <f>AA86</f>
        <v>553.95000000000005</v>
      </c>
      <c r="DJ86" t="e">
        <f>DF86</f>
        <v>#REF!</v>
      </c>
      <c r="DK86">
        <f>Source!BC80</f>
        <v>1</v>
      </c>
      <c r="DL86" t="s">
        <v>6</v>
      </c>
      <c r="DM86">
        <v>0</v>
      </c>
      <c r="DN86" t="s">
        <v>6</v>
      </c>
      <c r="DO86">
        <v>0</v>
      </c>
      <c r="GP86">
        <v>1</v>
      </c>
      <c r="GQ86">
        <v>-1</v>
      </c>
      <c r="GR86">
        <v>-1</v>
      </c>
    </row>
    <row r="87" spans="1:200" x14ac:dyDescent="0.2">
      <c r="A87">
        <f>ROW(Source!A81)</f>
        <v>81</v>
      </c>
      <c r="B87">
        <v>69994509</v>
      </c>
      <c r="C87">
        <v>69995050</v>
      </c>
      <c r="D87">
        <v>27494941</v>
      </c>
      <c r="E87">
        <v>1</v>
      </c>
      <c r="F87">
        <v>1</v>
      </c>
      <c r="G87">
        <v>1</v>
      </c>
      <c r="H87">
        <v>1</v>
      </c>
      <c r="I87" t="s">
        <v>324</v>
      </c>
      <c r="J87" t="s">
        <v>6</v>
      </c>
      <c r="K87" t="s">
        <v>325</v>
      </c>
      <c r="L87">
        <v>1369</v>
      </c>
      <c r="N87">
        <v>1013</v>
      </c>
      <c r="O87" t="s">
        <v>313</v>
      </c>
      <c r="P87" t="s">
        <v>313</v>
      </c>
      <c r="Q87">
        <v>1</v>
      </c>
      <c r="W87">
        <v>0</v>
      </c>
      <c r="X87">
        <v>125517987</v>
      </c>
      <c r="Y87">
        <f t="shared" si="25"/>
        <v>142.68</v>
      </c>
      <c r="AA87">
        <v>0</v>
      </c>
      <c r="AB87">
        <v>0</v>
      </c>
      <c r="AC87">
        <v>0</v>
      </c>
      <c r="AD87">
        <v>246.94</v>
      </c>
      <c r="AE87">
        <v>0</v>
      </c>
      <c r="AF87">
        <v>0</v>
      </c>
      <c r="AG87">
        <v>0</v>
      </c>
      <c r="AH87">
        <v>8.5299999999999994</v>
      </c>
      <c r="AI87">
        <v>1</v>
      </c>
      <c r="AJ87">
        <v>1</v>
      </c>
      <c r="AK87">
        <v>1</v>
      </c>
      <c r="AL87">
        <v>28.95</v>
      </c>
      <c r="AM87">
        <v>5</v>
      </c>
      <c r="AN87">
        <v>0</v>
      </c>
      <c r="AO87">
        <v>1</v>
      </c>
      <c r="AP87">
        <v>0</v>
      </c>
      <c r="AQ87">
        <v>0</v>
      </c>
      <c r="AR87">
        <v>0</v>
      </c>
      <c r="AS87" t="s">
        <v>6</v>
      </c>
      <c r="AT87">
        <v>142.68</v>
      </c>
      <c r="AU87" t="s">
        <v>6</v>
      </c>
      <c r="AV87">
        <v>1</v>
      </c>
      <c r="AW87">
        <v>2</v>
      </c>
      <c r="AX87">
        <v>69995059</v>
      </c>
      <c r="AY87">
        <v>1</v>
      </c>
      <c r="AZ87">
        <v>0</v>
      </c>
      <c r="BA87">
        <v>115</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CU87" t="e">
        <f>ROUND(AT87*Source!I81*AH87*AL87,0)</f>
        <v>#REF!</v>
      </c>
      <c r="CV87" t="e">
        <f>ROUND(Y87*Source!I81,9)</f>
        <v>#REF!</v>
      </c>
      <c r="CW87">
        <v>0</v>
      </c>
      <c r="CX87" t="e">
        <f>ROUND(Y87*Source!I81,9)</f>
        <v>#REF!</v>
      </c>
      <c r="CY87">
        <f>AD87</f>
        <v>246.94</v>
      </c>
      <c r="CZ87">
        <f>AH87</f>
        <v>8.5299999999999994</v>
      </c>
      <c r="DA87">
        <f>AL87</f>
        <v>28.95</v>
      </c>
      <c r="DB87">
        <f t="shared" si="26"/>
        <v>1217.06</v>
      </c>
      <c r="DC87">
        <f t="shared" si="27"/>
        <v>0</v>
      </c>
      <c r="DD87" t="s">
        <v>6</v>
      </c>
      <c r="DE87" t="s">
        <v>6</v>
      </c>
      <c r="DF87" t="e">
        <f t="shared" si="34"/>
        <v>#REF!</v>
      </c>
      <c r="DG87" t="e">
        <f t="shared" si="32"/>
        <v>#REF!</v>
      </c>
      <c r="DH87" t="e">
        <f>Source!I81*SmtRes!Y87</f>
        <v>#REF!</v>
      </c>
      <c r="DI87">
        <f>AD87</f>
        <v>246.94</v>
      </c>
      <c r="DJ87">
        <f>EtalonRes!AB115</f>
        <v>8.5299999999999994</v>
      </c>
      <c r="DK87">
        <f>Source!BA81</f>
        <v>28.95</v>
      </c>
      <c r="DL87" t="s">
        <v>6</v>
      </c>
      <c r="DM87">
        <v>0</v>
      </c>
      <c r="DN87" t="s">
        <v>6</v>
      </c>
      <c r="DO87">
        <v>0</v>
      </c>
      <c r="GQ87">
        <v>-1</v>
      </c>
      <c r="GR87">
        <v>-1</v>
      </c>
    </row>
    <row r="88" spans="1:200" x14ac:dyDescent="0.2">
      <c r="A88">
        <f>ROW(Source!A81)</f>
        <v>81</v>
      </c>
      <c r="B88">
        <v>69994509</v>
      </c>
      <c r="C88">
        <v>69995050</v>
      </c>
      <c r="D88">
        <v>121548</v>
      </c>
      <c r="E88">
        <v>1</v>
      </c>
      <c r="F88">
        <v>1</v>
      </c>
      <c r="G88">
        <v>1</v>
      </c>
      <c r="H88">
        <v>1</v>
      </c>
      <c r="I88" t="s">
        <v>36</v>
      </c>
      <c r="J88" t="s">
        <v>6</v>
      </c>
      <c r="K88" t="s">
        <v>326</v>
      </c>
      <c r="L88">
        <v>608254</v>
      </c>
      <c r="N88">
        <v>1013</v>
      </c>
      <c r="O88" t="s">
        <v>327</v>
      </c>
      <c r="P88" t="s">
        <v>327</v>
      </c>
      <c r="Q88">
        <v>1</v>
      </c>
      <c r="W88">
        <v>0</v>
      </c>
      <c r="X88">
        <v>-185737400</v>
      </c>
      <c r="Y88">
        <f t="shared" si="25"/>
        <v>10.92</v>
      </c>
      <c r="AA88">
        <v>0</v>
      </c>
      <c r="AB88">
        <v>0</v>
      </c>
      <c r="AC88">
        <v>0</v>
      </c>
      <c r="AD88">
        <v>0</v>
      </c>
      <c r="AE88">
        <v>0</v>
      </c>
      <c r="AF88">
        <v>0</v>
      </c>
      <c r="AG88">
        <v>0</v>
      </c>
      <c r="AH88">
        <v>0</v>
      </c>
      <c r="AI88">
        <v>1</v>
      </c>
      <c r="AJ88">
        <v>1</v>
      </c>
      <c r="AK88">
        <v>19.8</v>
      </c>
      <c r="AL88">
        <v>1</v>
      </c>
      <c r="AM88">
        <v>5</v>
      </c>
      <c r="AN88">
        <v>0</v>
      </c>
      <c r="AO88">
        <v>1</v>
      </c>
      <c r="AP88">
        <v>0</v>
      </c>
      <c r="AQ88">
        <v>0</v>
      </c>
      <c r="AR88">
        <v>0</v>
      </c>
      <c r="AS88" t="s">
        <v>6</v>
      </c>
      <c r="AT88">
        <v>10.92</v>
      </c>
      <c r="AU88" t="s">
        <v>6</v>
      </c>
      <c r="AV88">
        <v>2</v>
      </c>
      <c r="AW88">
        <v>2</v>
      </c>
      <c r="AX88">
        <v>69995060</v>
      </c>
      <c r="AY88">
        <v>1</v>
      </c>
      <c r="AZ88">
        <v>0</v>
      </c>
      <c r="BA88">
        <v>116</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CV88">
        <v>0</v>
      </c>
      <c r="CW88">
        <v>0</v>
      </c>
      <c r="CX88" t="e">
        <f>ROUND(Y88*Source!I81,9)</f>
        <v>#REF!</v>
      </c>
      <c r="CY88">
        <f>AD88</f>
        <v>0</v>
      </c>
      <c r="CZ88">
        <f>AH88</f>
        <v>0</v>
      </c>
      <c r="DA88">
        <f>AL88</f>
        <v>1</v>
      </c>
      <c r="DB88">
        <f t="shared" si="26"/>
        <v>0</v>
      </c>
      <c r="DC88">
        <f t="shared" si="27"/>
        <v>0</v>
      </c>
      <c r="DD88" t="s">
        <v>6</v>
      </c>
      <c r="DE88" t="s">
        <v>6</v>
      </c>
      <c r="DF88" t="e">
        <f t="shared" si="34"/>
        <v>#REF!</v>
      </c>
      <c r="DG88" t="e">
        <f t="shared" si="32"/>
        <v>#REF!</v>
      </c>
      <c r="DH88" t="e">
        <f>Source!I81*SmtRes!Y88</f>
        <v>#REF!</v>
      </c>
      <c r="DI88">
        <f>AD88</f>
        <v>0</v>
      </c>
      <c r="DJ88">
        <f>EtalonRes!AB116</f>
        <v>0</v>
      </c>
      <c r="DK88">
        <f>Source!BA81</f>
        <v>28.95</v>
      </c>
      <c r="DL88" t="s">
        <v>6</v>
      </c>
      <c r="DM88">
        <v>0</v>
      </c>
      <c r="DN88" t="s">
        <v>6</v>
      </c>
      <c r="DO88">
        <v>0</v>
      </c>
      <c r="GQ88">
        <v>-1</v>
      </c>
      <c r="GR88">
        <v>-1</v>
      </c>
    </row>
    <row r="89" spans="1:200" x14ac:dyDescent="0.2">
      <c r="A89">
        <f>ROW(Source!A81)</f>
        <v>81</v>
      </c>
      <c r="B89">
        <v>69994509</v>
      </c>
      <c r="C89">
        <v>69995050</v>
      </c>
      <c r="D89">
        <v>27439418</v>
      </c>
      <c r="E89">
        <v>1</v>
      </c>
      <c r="F89">
        <v>1</v>
      </c>
      <c r="G89">
        <v>1</v>
      </c>
      <c r="H89">
        <v>2</v>
      </c>
      <c r="I89" t="s">
        <v>328</v>
      </c>
      <c r="J89" t="s">
        <v>329</v>
      </c>
      <c r="K89" t="s">
        <v>330</v>
      </c>
      <c r="L89">
        <v>1368</v>
      </c>
      <c r="N89">
        <v>1011</v>
      </c>
      <c r="O89" t="s">
        <v>317</v>
      </c>
      <c r="P89" t="s">
        <v>317</v>
      </c>
      <c r="Q89">
        <v>1</v>
      </c>
      <c r="W89">
        <v>0</v>
      </c>
      <c r="X89">
        <v>674127709</v>
      </c>
      <c r="Y89">
        <f t="shared" si="25"/>
        <v>9.69</v>
      </c>
      <c r="AA89">
        <v>0</v>
      </c>
      <c r="AB89">
        <v>852.72</v>
      </c>
      <c r="AC89">
        <v>269.48</v>
      </c>
      <c r="AD89">
        <v>0</v>
      </c>
      <c r="AE89">
        <v>0</v>
      </c>
      <c r="AF89">
        <v>91.69</v>
      </c>
      <c r="AG89">
        <v>13.61</v>
      </c>
      <c r="AH89">
        <v>0</v>
      </c>
      <c r="AI89">
        <v>1</v>
      </c>
      <c r="AJ89">
        <v>9.3000000000000007</v>
      </c>
      <c r="AK89">
        <v>19.8</v>
      </c>
      <c r="AL89">
        <v>1</v>
      </c>
      <c r="AM89">
        <v>5</v>
      </c>
      <c r="AN89">
        <v>0</v>
      </c>
      <c r="AO89">
        <v>1</v>
      </c>
      <c r="AP89">
        <v>0</v>
      </c>
      <c r="AQ89">
        <v>0</v>
      </c>
      <c r="AR89">
        <v>0</v>
      </c>
      <c r="AS89" t="s">
        <v>6</v>
      </c>
      <c r="AT89">
        <v>9.69</v>
      </c>
      <c r="AU89" t="s">
        <v>6</v>
      </c>
      <c r="AV89">
        <v>0</v>
      </c>
      <c r="AW89">
        <v>2</v>
      </c>
      <c r="AX89">
        <v>69995061</v>
      </c>
      <c r="AY89">
        <v>1</v>
      </c>
      <c r="AZ89">
        <v>0</v>
      </c>
      <c r="BA89">
        <v>117</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CV89">
        <v>0</v>
      </c>
      <c r="CW89" t="e">
        <f>ROUND(Y89*Source!I81*DO89,9)</f>
        <v>#REF!</v>
      </c>
      <c r="CX89" t="e">
        <f>ROUND(Y89*Source!I81,9)</f>
        <v>#REF!</v>
      </c>
      <c r="CY89">
        <f>AB89</f>
        <v>852.72</v>
      </c>
      <c r="CZ89">
        <f>AF89</f>
        <v>91.69</v>
      </c>
      <c r="DA89">
        <f>AJ89</f>
        <v>9.3000000000000007</v>
      </c>
      <c r="DB89">
        <f t="shared" si="26"/>
        <v>888.48</v>
      </c>
      <c r="DC89">
        <f t="shared" si="27"/>
        <v>131.88</v>
      </c>
      <c r="DD89" t="s">
        <v>6</v>
      </c>
      <c r="DE89" t="s">
        <v>6</v>
      </c>
      <c r="DF89" t="e">
        <f t="shared" si="34"/>
        <v>#REF!</v>
      </c>
      <c r="DG89" t="e">
        <f>ROUND(ROUND(AF89*AJ89,0)*CX89,0)</f>
        <v>#REF!</v>
      </c>
      <c r="DH89" t="e">
        <f>Source!I81*SmtRes!Y89</f>
        <v>#REF!</v>
      </c>
      <c r="DI89">
        <f>AB89</f>
        <v>852.72</v>
      </c>
      <c r="DJ89">
        <f>EtalonRes!Z117</f>
        <v>91.69</v>
      </c>
      <c r="DK89">
        <f>Source!BB81</f>
        <v>9.3000000000000007</v>
      </c>
      <c r="DL89" t="s">
        <v>6</v>
      </c>
      <c r="DM89">
        <v>0</v>
      </c>
      <c r="DN89" t="s">
        <v>6</v>
      </c>
      <c r="DO89">
        <v>0</v>
      </c>
      <c r="GQ89">
        <v>-1</v>
      </c>
      <c r="GR89">
        <v>-1</v>
      </c>
    </row>
    <row r="90" spans="1:200" x14ac:dyDescent="0.2">
      <c r="A90">
        <f>ROW(Source!A81)</f>
        <v>81</v>
      </c>
      <c r="B90">
        <v>69994509</v>
      </c>
      <c r="C90">
        <v>69995050</v>
      </c>
      <c r="D90">
        <v>27439499</v>
      </c>
      <c r="E90">
        <v>1</v>
      </c>
      <c r="F90">
        <v>1</v>
      </c>
      <c r="G90">
        <v>1</v>
      </c>
      <c r="H90">
        <v>2</v>
      </c>
      <c r="I90" t="s">
        <v>331</v>
      </c>
      <c r="J90" t="s">
        <v>332</v>
      </c>
      <c r="K90" t="s">
        <v>333</v>
      </c>
      <c r="L90">
        <v>1368</v>
      </c>
      <c r="N90">
        <v>1011</v>
      </c>
      <c r="O90" t="s">
        <v>317</v>
      </c>
      <c r="P90" t="s">
        <v>317</v>
      </c>
      <c r="Q90">
        <v>1</v>
      </c>
      <c r="W90">
        <v>0</v>
      </c>
      <c r="X90">
        <v>1890856440</v>
      </c>
      <c r="Y90">
        <f t="shared" si="25"/>
        <v>1.23</v>
      </c>
      <c r="AA90">
        <v>0</v>
      </c>
      <c r="AB90">
        <v>1047.83</v>
      </c>
      <c r="AC90">
        <v>269.48</v>
      </c>
      <c r="AD90">
        <v>0</v>
      </c>
      <c r="AE90">
        <v>0</v>
      </c>
      <c r="AF90">
        <v>112.67</v>
      </c>
      <c r="AG90">
        <v>13.61</v>
      </c>
      <c r="AH90">
        <v>0</v>
      </c>
      <c r="AI90">
        <v>1</v>
      </c>
      <c r="AJ90">
        <v>9.3000000000000007</v>
      </c>
      <c r="AK90">
        <v>19.8</v>
      </c>
      <c r="AL90">
        <v>1</v>
      </c>
      <c r="AM90">
        <v>5</v>
      </c>
      <c r="AN90">
        <v>0</v>
      </c>
      <c r="AO90">
        <v>1</v>
      </c>
      <c r="AP90">
        <v>0</v>
      </c>
      <c r="AQ90">
        <v>0</v>
      </c>
      <c r="AR90">
        <v>0</v>
      </c>
      <c r="AS90" t="s">
        <v>6</v>
      </c>
      <c r="AT90">
        <v>1.23</v>
      </c>
      <c r="AU90" t="s">
        <v>6</v>
      </c>
      <c r="AV90">
        <v>0</v>
      </c>
      <c r="AW90">
        <v>2</v>
      </c>
      <c r="AX90">
        <v>69995062</v>
      </c>
      <c r="AY90">
        <v>1</v>
      </c>
      <c r="AZ90">
        <v>0</v>
      </c>
      <c r="BA90">
        <v>118</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CV90">
        <v>0</v>
      </c>
      <c r="CW90" t="e">
        <f>ROUND(Y90*Source!I81*DO90,9)</f>
        <v>#REF!</v>
      </c>
      <c r="CX90" t="e">
        <f>ROUND(Y90*Source!I81,9)</f>
        <v>#REF!</v>
      </c>
      <c r="CY90">
        <f>AB90</f>
        <v>1047.83</v>
      </c>
      <c r="CZ90">
        <f>AF90</f>
        <v>112.67</v>
      </c>
      <c r="DA90">
        <f>AJ90</f>
        <v>9.3000000000000007</v>
      </c>
      <c r="DB90">
        <f t="shared" si="26"/>
        <v>138.58000000000001</v>
      </c>
      <c r="DC90">
        <f t="shared" si="27"/>
        <v>16.739999999999998</v>
      </c>
      <c r="DD90" t="s">
        <v>6</v>
      </c>
      <c r="DE90" t="s">
        <v>6</v>
      </c>
      <c r="DF90" t="e">
        <f t="shared" si="34"/>
        <v>#REF!</v>
      </c>
      <c r="DG90" t="e">
        <f>ROUND(ROUND(AF90*AJ90,0)*CX90,0)</f>
        <v>#REF!</v>
      </c>
      <c r="DH90" t="e">
        <f>Source!I81*SmtRes!Y90</f>
        <v>#REF!</v>
      </c>
      <c r="DI90">
        <f>AB90</f>
        <v>1047.83</v>
      </c>
      <c r="DJ90">
        <f>EtalonRes!Z118</f>
        <v>112.67</v>
      </c>
      <c r="DK90">
        <f>Source!BB81</f>
        <v>9.3000000000000007</v>
      </c>
      <c r="DL90" t="s">
        <v>6</v>
      </c>
      <c r="DM90">
        <v>0</v>
      </c>
      <c r="DN90" t="s">
        <v>6</v>
      </c>
      <c r="DO90">
        <v>0</v>
      </c>
      <c r="GQ90">
        <v>-1</v>
      </c>
      <c r="GR90">
        <v>-1</v>
      </c>
    </row>
    <row r="91" spans="1:200" x14ac:dyDescent="0.2">
      <c r="A91">
        <f>ROW(Source!A81)</f>
        <v>81</v>
      </c>
      <c r="B91">
        <v>69994509</v>
      </c>
      <c r="C91">
        <v>69995050</v>
      </c>
      <c r="D91">
        <v>27440113</v>
      </c>
      <c r="E91">
        <v>1</v>
      </c>
      <c r="F91">
        <v>1</v>
      </c>
      <c r="G91">
        <v>1</v>
      </c>
      <c r="H91">
        <v>2</v>
      </c>
      <c r="I91" t="s">
        <v>334</v>
      </c>
      <c r="J91" t="s">
        <v>335</v>
      </c>
      <c r="K91" t="s">
        <v>336</v>
      </c>
      <c r="L91">
        <v>1368</v>
      </c>
      <c r="N91">
        <v>1011</v>
      </c>
      <c r="O91" t="s">
        <v>317</v>
      </c>
      <c r="P91" t="s">
        <v>317</v>
      </c>
      <c r="Q91">
        <v>1</v>
      </c>
      <c r="W91">
        <v>0</v>
      </c>
      <c r="X91">
        <v>-1092641070</v>
      </c>
      <c r="Y91">
        <f t="shared" si="25"/>
        <v>2.86</v>
      </c>
      <c r="AA91">
        <v>0</v>
      </c>
      <c r="AB91">
        <v>272.12</v>
      </c>
      <c r="AC91">
        <v>0</v>
      </c>
      <c r="AD91">
        <v>0</v>
      </c>
      <c r="AE91">
        <v>0</v>
      </c>
      <c r="AF91">
        <v>29.26</v>
      </c>
      <c r="AG91">
        <v>0</v>
      </c>
      <c r="AH91">
        <v>0</v>
      </c>
      <c r="AI91">
        <v>1</v>
      </c>
      <c r="AJ91">
        <v>9.3000000000000007</v>
      </c>
      <c r="AK91">
        <v>19.8</v>
      </c>
      <c r="AL91">
        <v>1</v>
      </c>
      <c r="AM91">
        <v>5</v>
      </c>
      <c r="AN91">
        <v>0</v>
      </c>
      <c r="AO91">
        <v>1</v>
      </c>
      <c r="AP91">
        <v>0</v>
      </c>
      <c r="AQ91">
        <v>0</v>
      </c>
      <c r="AR91">
        <v>0</v>
      </c>
      <c r="AS91" t="s">
        <v>6</v>
      </c>
      <c r="AT91">
        <v>2.86</v>
      </c>
      <c r="AU91" t="s">
        <v>6</v>
      </c>
      <c r="AV91">
        <v>0</v>
      </c>
      <c r="AW91">
        <v>2</v>
      </c>
      <c r="AX91">
        <v>69995063</v>
      </c>
      <c r="AY91">
        <v>1</v>
      </c>
      <c r="AZ91">
        <v>0</v>
      </c>
      <c r="BA91">
        <v>119</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CV91">
        <v>0</v>
      </c>
      <c r="CW91" t="e">
        <f>ROUND(Y91*Source!I81*DO91,9)</f>
        <v>#REF!</v>
      </c>
      <c r="CX91" t="e">
        <f>ROUND(Y91*Source!I81,9)</f>
        <v>#REF!</v>
      </c>
      <c r="CY91">
        <f>AB91</f>
        <v>272.12</v>
      </c>
      <c r="CZ91">
        <f>AF91</f>
        <v>29.26</v>
      </c>
      <c r="DA91">
        <f>AJ91</f>
        <v>9.3000000000000007</v>
      </c>
      <c r="DB91">
        <f t="shared" si="26"/>
        <v>83.68</v>
      </c>
      <c r="DC91">
        <f t="shared" si="27"/>
        <v>0</v>
      </c>
      <c r="DD91" t="s">
        <v>6</v>
      </c>
      <c r="DE91" t="s">
        <v>6</v>
      </c>
      <c r="DF91" t="e">
        <f t="shared" si="34"/>
        <v>#REF!</v>
      </c>
      <c r="DG91" t="e">
        <f>ROUND(ROUND(AF91*AJ91,0)*CX91,0)</f>
        <v>#REF!</v>
      </c>
      <c r="DH91" t="e">
        <f>Source!I81*SmtRes!Y91</f>
        <v>#REF!</v>
      </c>
      <c r="DI91">
        <f>AB91</f>
        <v>272.12</v>
      </c>
      <c r="DJ91">
        <f>EtalonRes!Z119</f>
        <v>29.26</v>
      </c>
      <c r="DK91">
        <f>Source!BB81</f>
        <v>9.3000000000000007</v>
      </c>
      <c r="DL91" t="s">
        <v>6</v>
      </c>
      <c r="DM91">
        <v>0</v>
      </c>
      <c r="DN91" t="s">
        <v>6</v>
      </c>
      <c r="DO91">
        <v>0</v>
      </c>
      <c r="GQ91">
        <v>-1</v>
      </c>
      <c r="GR91">
        <v>-1</v>
      </c>
    </row>
    <row r="92" spans="1:200" x14ac:dyDescent="0.2">
      <c r="A92">
        <f>ROW(Source!A81)</f>
        <v>81</v>
      </c>
      <c r="B92">
        <v>69994509</v>
      </c>
      <c r="C92">
        <v>69995050</v>
      </c>
      <c r="D92">
        <v>27440303</v>
      </c>
      <c r="E92">
        <v>1</v>
      </c>
      <c r="F92">
        <v>1</v>
      </c>
      <c r="G92">
        <v>1</v>
      </c>
      <c r="H92">
        <v>2</v>
      </c>
      <c r="I92" t="s">
        <v>314</v>
      </c>
      <c r="J92" t="s">
        <v>315</v>
      </c>
      <c r="K92" t="s">
        <v>316</v>
      </c>
      <c r="L92">
        <v>1368</v>
      </c>
      <c r="N92">
        <v>1011</v>
      </c>
      <c r="O92" t="s">
        <v>317</v>
      </c>
      <c r="P92" t="s">
        <v>317</v>
      </c>
      <c r="Q92">
        <v>1</v>
      </c>
      <c r="W92">
        <v>0</v>
      </c>
      <c r="X92">
        <v>-339261745</v>
      </c>
      <c r="Y92">
        <f t="shared" si="25"/>
        <v>2.5299999999999998</v>
      </c>
      <c r="AA92">
        <v>0</v>
      </c>
      <c r="AB92">
        <v>27.44</v>
      </c>
      <c r="AC92">
        <v>0</v>
      </c>
      <c r="AD92">
        <v>0</v>
      </c>
      <c r="AE92">
        <v>0</v>
      </c>
      <c r="AF92">
        <v>2.95</v>
      </c>
      <c r="AG92">
        <v>0</v>
      </c>
      <c r="AH92">
        <v>0</v>
      </c>
      <c r="AI92">
        <v>1</v>
      </c>
      <c r="AJ92">
        <v>9.3000000000000007</v>
      </c>
      <c r="AK92">
        <v>19.8</v>
      </c>
      <c r="AL92">
        <v>1</v>
      </c>
      <c r="AM92">
        <v>5</v>
      </c>
      <c r="AN92">
        <v>0</v>
      </c>
      <c r="AO92">
        <v>1</v>
      </c>
      <c r="AP92">
        <v>0</v>
      </c>
      <c r="AQ92">
        <v>0</v>
      </c>
      <c r="AR92">
        <v>0</v>
      </c>
      <c r="AS92" t="s">
        <v>6</v>
      </c>
      <c r="AT92">
        <v>2.5299999999999998</v>
      </c>
      <c r="AU92" t="s">
        <v>6</v>
      </c>
      <c r="AV92">
        <v>0</v>
      </c>
      <c r="AW92">
        <v>2</v>
      </c>
      <c r="AX92">
        <v>69995064</v>
      </c>
      <c r="AY92">
        <v>1</v>
      </c>
      <c r="AZ92">
        <v>0</v>
      </c>
      <c r="BA92">
        <v>120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CV92">
        <v>0</v>
      </c>
      <c r="CW92" t="e">
        <f>ROUND(Y92*Source!I81*DO92,9)</f>
        <v>#REF!</v>
      </c>
      <c r="CX92" t="e">
        <f>ROUND(Y92*Source!I81,9)</f>
        <v>#REF!</v>
      </c>
      <c r="CY92">
        <f>AB92</f>
        <v>27.44</v>
      </c>
      <c r="CZ92">
        <f>AF92</f>
        <v>2.95</v>
      </c>
      <c r="DA92">
        <f>AJ92</f>
        <v>9.3000000000000007</v>
      </c>
      <c r="DB92">
        <f t="shared" si="26"/>
        <v>7.46</v>
      </c>
      <c r="DC92">
        <f t="shared" si="27"/>
        <v>0</v>
      </c>
      <c r="DD92" t="s">
        <v>6</v>
      </c>
      <c r="DE92" t="s">
        <v>6</v>
      </c>
      <c r="DF92" t="e">
        <f t="shared" si="34"/>
        <v>#REF!</v>
      </c>
      <c r="DG92" t="e">
        <f>ROUND(ROUND(AF92*AJ92,0)*CX92,0)</f>
        <v>#REF!</v>
      </c>
      <c r="DH92" t="e">
        <f>Source!I81*SmtRes!Y92</f>
        <v>#REF!</v>
      </c>
      <c r="DI92">
        <f>AB92</f>
        <v>27.44</v>
      </c>
      <c r="DJ92">
        <f>EtalonRes!Z120</f>
        <v>2.95</v>
      </c>
      <c r="DK92">
        <f>Source!BB81</f>
        <v>9.3000000000000007</v>
      </c>
      <c r="DL92" t="s">
        <v>6</v>
      </c>
      <c r="DM92">
        <v>0</v>
      </c>
      <c r="DN92" t="s">
        <v>6</v>
      </c>
      <c r="DO92">
        <v>0</v>
      </c>
      <c r="GQ92">
        <v>-1</v>
      </c>
      <c r="GR92">
        <v>-1</v>
      </c>
    </row>
    <row r="93" spans="1:200" x14ac:dyDescent="0.2">
      <c r="A93">
        <f>ROW(Source!A81)</f>
        <v>81</v>
      </c>
      <c r="B93">
        <v>69994509</v>
      </c>
      <c r="C93">
        <v>69995050</v>
      </c>
      <c r="D93">
        <v>27441327</v>
      </c>
      <c r="E93">
        <v>1</v>
      </c>
      <c r="F93">
        <v>1</v>
      </c>
      <c r="G93">
        <v>1</v>
      </c>
      <c r="H93">
        <v>2</v>
      </c>
      <c r="I93" t="s">
        <v>337</v>
      </c>
      <c r="J93" t="s">
        <v>338</v>
      </c>
      <c r="K93" t="s">
        <v>339</v>
      </c>
      <c r="L93">
        <v>1368</v>
      </c>
      <c r="N93">
        <v>1011</v>
      </c>
      <c r="O93" t="s">
        <v>317</v>
      </c>
      <c r="P93" t="s">
        <v>317</v>
      </c>
      <c r="Q93">
        <v>1</v>
      </c>
      <c r="W93">
        <v>0</v>
      </c>
      <c r="X93">
        <v>-1583389094</v>
      </c>
      <c r="Y93">
        <f t="shared" si="25"/>
        <v>1.84</v>
      </c>
      <c r="AA93">
        <v>0</v>
      </c>
      <c r="AB93">
        <v>868.34</v>
      </c>
      <c r="AC93">
        <v>231.46</v>
      </c>
      <c r="AD93">
        <v>0</v>
      </c>
      <c r="AE93">
        <v>0</v>
      </c>
      <c r="AF93">
        <v>93.37</v>
      </c>
      <c r="AG93">
        <v>11.69</v>
      </c>
      <c r="AH93">
        <v>0</v>
      </c>
      <c r="AI93">
        <v>1</v>
      </c>
      <c r="AJ93">
        <v>9.3000000000000007</v>
      </c>
      <c r="AK93">
        <v>19.8</v>
      </c>
      <c r="AL93">
        <v>1</v>
      </c>
      <c r="AM93">
        <v>5</v>
      </c>
      <c r="AN93">
        <v>0</v>
      </c>
      <c r="AO93">
        <v>1</v>
      </c>
      <c r="AP93">
        <v>0</v>
      </c>
      <c r="AQ93">
        <v>0</v>
      </c>
      <c r="AR93">
        <v>0</v>
      </c>
      <c r="AS93" t="s">
        <v>6</v>
      </c>
      <c r="AT93">
        <v>1.84</v>
      </c>
      <c r="AU93" t="s">
        <v>6</v>
      </c>
      <c r="AV93">
        <v>0</v>
      </c>
      <c r="AW93">
        <v>2</v>
      </c>
      <c r="AX93">
        <v>69995065</v>
      </c>
      <c r="AY93">
        <v>1</v>
      </c>
      <c r="AZ93">
        <v>0</v>
      </c>
      <c r="BA93">
        <v>121</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CV93">
        <v>0</v>
      </c>
      <c r="CW93" t="e">
        <f>ROUND(Y93*Source!I81*DO93,9)</f>
        <v>#REF!</v>
      </c>
      <c r="CX93" t="e">
        <f>ROUND(Y93*Source!I81,9)</f>
        <v>#REF!</v>
      </c>
      <c r="CY93">
        <f>AB93</f>
        <v>868.34</v>
      </c>
      <c r="CZ93">
        <f>AF93</f>
        <v>93.37</v>
      </c>
      <c r="DA93">
        <f>AJ93</f>
        <v>9.3000000000000007</v>
      </c>
      <c r="DB93">
        <f t="shared" si="26"/>
        <v>171.8</v>
      </c>
      <c r="DC93">
        <f t="shared" si="27"/>
        <v>21.51</v>
      </c>
      <c r="DD93" t="s">
        <v>6</v>
      </c>
      <c r="DE93" t="s">
        <v>6</v>
      </c>
      <c r="DF93" t="e">
        <f t="shared" si="34"/>
        <v>#REF!</v>
      </c>
      <c r="DG93" t="e">
        <f>ROUND(ROUND(AF93*AJ93,0)*CX93,0)</f>
        <v>#REF!</v>
      </c>
      <c r="DH93" t="e">
        <f>Source!I81*SmtRes!Y93</f>
        <v>#REF!</v>
      </c>
      <c r="DI93">
        <f>AB93</f>
        <v>868.34</v>
      </c>
      <c r="DJ93">
        <f>EtalonRes!Z121</f>
        <v>93.37</v>
      </c>
      <c r="DK93">
        <f>Source!BB81</f>
        <v>9.3000000000000007</v>
      </c>
      <c r="DL93" t="s">
        <v>6</v>
      </c>
      <c r="DM93">
        <v>0</v>
      </c>
      <c r="DN93" t="s">
        <v>6</v>
      </c>
      <c r="DO93">
        <v>0</v>
      </c>
      <c r="GQ93">
        <v>-1</v>
      </c>
      <c r="GR93">
        <v>-1</v>
      </c>
    </row>
    <row r="94" spans="1:200" x14ac:dyDescent="0.2">
      <c r="A94">
        <f>ROW(Source!A81)</f>
        <v>81</v>
      </c>
      <c r="B94">
        <v>69994509</v>
      </c>
      <c r="C94">
        <v>69995050</v>
      </c>
      <c r="D94">
        <v>27392252</v>
      </c>
      <c r="E94">
        <v>1</v>
      </c>
      <c r="F94">
        <v>1</v>
      </c>
      <c r="G94">
        <v>1</v>
      </c>
      <c r="H94">
        <v>3</v>
      </c>
      <c r="I94" t="s">
        <v>120</v>
      </c>
      <c r="J94" t="s">
        <v>122</v>
      </c>
      <c r="K94" t="s">
        <v>121</v>
      </c>
      <c r="L94">
        <v>1354</v>
      </c>
      <c r="N94">
        <v>1010</v>
      </c>
      <c r="O94" t="s">
        <v>65</v>
      </c>
      <c r="P94" t="s">
        <v>65</v>
      </c>
      <c r="Q94">
        <v>1</v>
      </c>
      <c r="W94">
        <v>0</v>
      </c>
      <c r="X94">
        <v>1809482230</v>
      </c>
      <c r="Y94">
        <f t="shared" si="25"/>
        <v>41.666666999999997</v>
      </c>
      <c r="AA94">
        <v>325</v>
      </c>
      <c r="AB94">
        <v>0</v>
      </c>
      <c r="AC94">
        <v>0</v>
      </c>
      <c r="AD94">
        <v>0</v>
      </c>
      <c r="AE94">
        <v>44.940000000000005</v>
      </c>
      <c r="AF94">
        <v>0</v>
      </c>
      <c r="AG94">
        <v>0</v>
      </c>
      <c r="AH94">
        <v>0</v>
      </c>
      <c r="AI94">
        <v>7.56</v>
      </c>
      <c r="AJ94">
        <v>1</v>
      </c>
      <c r="AK94">
        <v>1</v>
      </c>
      <c r="AL94">
        <v>1</v>
      </c>
      <c r="AM94">
        <v>0</v>
      </c>
      <c r="AN94">
        <v>0</v>
      </c>
      <c r="AO94">
        <v>0</v>
      </c>
      <c r="AP94">
        <v>1</v>
      </c>
      <c r="AQ94">
        <v>0</v>
      </c>
      <c r="AR94">
        <v>0</v>
      </c>
      <c r="AS94" t="s">
        <v>6</v>
      </c>
      <c r="AT94">
        <v>41.666666999999997</v>
      </c>
      <c r="AU94" t="s">
        <v>6</v>
      </c>
      <c r="AV94">
        <v>0</v>
      </c>
      <c r="AW94">
        <v>1</v>
      </c>
      <c r="AX94">
        <v>-1</v>
      </c>
      <c r="AY94">
        <v>0</v>
      </c>
      <c r="AZ94">
        <v>0</v>
      </c>
      <c r="BA94" t="s">
        <v>6</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CV94">
        <v>0</v>
      </c>
      <c r="CW94">
        <v>0</v>
      </c>
      <c r="CX94" t="e">
        <f>ROUND(Y94*Source!I81,9)</f>
        <v>#REF!</v>
      </c>
      <c r="CY94">
        <f>AA94</f>
        <v>325</v>
      </c>
      <c r="CZ94">
        <f>AE94</f>
        <v>44.940000000000005</v>
      </c>
      <c r="DA94">
        <f>AI94</f>
        <v>7.56</v>
      </c>
      <c r="DB94">
        <f t="shared" si="26"/>
        <v>1872.5</v>
      </c>
      <c r="DC94">
        <f t="shared" si="27"/>
        <v>0</v>
      </c>
      <c r="DD94" t="s">
        <v>6</v>
      </c>
      <c r="DE94" t="s">
        <v>6</v>
      </c>
      <c r="DF94" t="e">
        <f>ROUND(ROUND(AE94*AI94,0)*CX94,0)</f>
        <v>#REF!</v>
      </c>
      <c r="DG94" t="e">
        <f t="shared" ref="DG94:DG115" si="35">ROUND(ROUND(AF94,0)*CX94,0)</f>
        <v>#REF!</v>
      </c>
      <c r="DH94" t="e">
        <f>Source!I81*SmtRes!Y94</f>
        <v>#REF!</v>
      </c>
      <c r="DI94">
        <f>AA94</f>
        <v>325</v>
      </c>
      <c r="DJ94" t="e">
        <f>DF94</f>
        <v>#REF!</v>
      </c>
      <c r="DK94">
        <f>Source!BC81</f>
        <v>7.56</v>
      </c>
      <c r="DL94" t="s">
        <v>6</v>
      </c>
      <c r="DM94">
        <v>0</v>
      </c>
      <c r="DN94" t="s">
        <v>6</v>
      </c>
      <c r="DO94">
        <v>0</v>
      </c>
      <c r="GP94">
        <v>1</v>
      </c>
      <c r="GQ94">
        <v>-1</v>
      </c>
      <c r="GR94">
        <v>-1</v>
      </c>
    </row>
    <row r="95" spans="1:200" x14ac:dyDescent="0.2">
      <c r="A95">
        <f>ROW(Source!A81)</f>
        <v>81</v>
      </c>
      <c r="B95">
        <v>69994509</v>
      </c>
      <c r="C95">
        <v>69995050</v>
      </c>
      <c r="D95">
        <v>27392255</v>
      </c>
      <c r="E95">
        <v>1</v>
      </c>
      <c r="F95">
        <v>1</v>
      </c>
      <c r="G95">
        <v>1</v>
      </c>
      <c r="H95">
        <v>3</v>
      </c>
      <c r="I95" t="s">
        <v>130</v>
      </c>
      <c r="J95" t="s">
        <v>132</v>
      </c>
      <c r="K95" t="s">
        <v>131</v>
      </c>
      <c r="L95">
        <v>1354</v>
      </c>
      <c r="N95">
        <v>1010</v>
      </c>
      <c r="O95" t="s">
        <v>65</v>
      </c>
      <c r="P95" t="s">
        <v>65</v>
      </c>
      <c r="Q95">
        <v>1</v>
      </c>
      <c r="W95">
        <v>0</v>
      </c>
      <c r="X95">
        <v>858624737</v>
      </c>
      <c r="Y95">
        <f t="shared" si="25"/>
        <v>131.944444</v>
      </c>
      <c r="AA95">
        <v>450</v>
      </c>
      <c r="AB95">
        <v>0</v>
      </c>
      <c r="AC95">
        <v>0</v>
      </c>
      <c r="AD95">
        <v>0</v>
      </c>
      <c r="AE95">
        <v>62.230000000000004</v>
      </c>
      <c r="AF95">
        <v>0</v>
      </c>
      <c r="AG95">
        <v>0</v>
      </c>
      <c r="AH95">
        <v>0</v>
      </c>
      <c r="AI95">
        <v>7.56</v>
      </c>
      <c r="AJ95">
        <v>1</v>
      </c>
      <c r="AK95">
        <v>1</v>
      </c>
      <c r="AL95">
        <v>1</v>
      </c>
      <c r="AM95">
        <v>0</v>
      </c>
      <c r="AN95">
        <v>0</v>
      </c>
      <c r="AO95">
        <v>0</v>
      </c>
      <c r="AP95">
        <v>0</v>
      </c>
      <c r="AQ95">
        <v>0</v>
      </c>
      <c r="AR95">
        <v>0</v>
      </c>
      <c r="AS95" t="s">
        <v>6</v>
      </c>
      <c r="AT95">
        <v>131.944444</v>
      </c>
      <c r="AU95" t="s">
        <v>6</v>
      </c>
      <c r="AV95">
        <v>0</v>
      </c>
      <c r="AW95">
        <v>1</v>
      </c>
      <c r="AX95">
        <v>-1</v>
      </c>
      <c r="AY95">
        <v>0</v>
      </c>
      <c r="AZ95">
        <v>0</v>
      </c>
      <c r="BA95" t="s">
        <v>6</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CV95">
        <v>0</v>
      </c>
      <c r="CW95">
        <v>0</v>
      </c>
      <c r="CX95" t="e">
        <f>ROUND(Y95*Source!I81,9)</f>
        <v>#REF!</v>
      </c>
      <c r="CY95">
        <f>AA95</f>
        <v>450</v>
      </c>
      <c r="CZ95">
        <f>AE95</f>
        <v>62.230000000000004</v>
      </c>
      <c r="DA95">
        <f>AI95</f>
        <v>7.56</v>
      </c>
      <c r="DB95">
        <f t="shared" si="26"/>
        <v>8210.9</v>
      </c>
      <c r="DC95">
        <f t="shared" si="27"/>
        <v>0</v>
      </c>
      <c r="DD95" t="s">
        <v>6</v>
      </c>
      <c r="DE95" t="s">
        <v>6</v>
      </c>
      <c r="DF95" t="e">
        <f>ROUND(ROUND(AE95*AI95,0)*CX95,0)</f>
        <v>#REF!</v>
      </c>
      <c r="DG95" t="e">
        <f t="shared" si="35"/>
        <v>#REF!</v>
      </c>
      <c r="DH95" t="e">
        <f>Source!I81*SmtRes!Y95</f>
        <v>#REF!</v>
      </c>
      <c r="DI95">
        <f>AA95</f>
        <v>450</v>
      </c>
      <c r="DJ95" t="e">
        <f>DF95</f>
        <v>#REF!</v>
      </c>
      <c r="DK95">
        <f>Source!BC81</f>
        <v>7.56</v>
      </c>
      <c r="DL95" t="s">
        <v>6</v>
      </c>
      <c r="DM95">
        <v>0</v>
      </c>
      <c r="DN95" t="s">
        <v>6</v>
      </c>
      <c r="DO95">
        <v>0</v>
      </c>
      <c r="GP95">
        <v>1</v>
      </c>
      <c r="GQ95">
        <v>-1</v>
      </c>
      <c r="GR95">
        <v>-1</v>
      </c>
    </row>
    <row r="96" spans="1:200" x14ac:dyDescent="0.2">
      <c r="A96">
        <f>ROW(Source!A81)</f>
        <v>81</v>
      </c>
      <c r="B96">
        <v>69994509</v>
      </c>
      <c r="C96">
        <v>69995050</v>
      </c>
      <c r="D96">
        <v>27392256</v>
      </c>
      <c r="E96">
        <v>1</v>
      </c>
      <c r="F96">
        <v>1</v>
      </c>
      <c r="G96">
        <v>1</v>
      </c>
      <c r="H96">
        <v>3</v>
      </c>
      <c r="I96" t="s">
        <v>125</v>
      </c>
      <c r="J96" t="s">
        <v>127</v>
      </c>
      <c r="K96" t="s">
        <v>126</v>
      </c>
      <c r="L96">
        <v>1354</v>
      </c>
      <c r="N96">
        <v>1010</v>
      </c>
      <c r="O96" t="s">
        <v>65</v>
      </c>
      <c r="P96" t="s">
        <v>65</v>
      </c>
      <c r="Q96">
        <v>1</v>
      </c>
      <c r="W96">
        <v>0</v>
      </c>
      <c r="X96">
        <v>21100467</v>
      </c>
      <c r="Y96">
        <f t="shared" si="25"/>
        <v>131.944444</v>
      </c>
      <c r="AA96">
        <v>710</v>
      </c>
      <c r="AB96">
        <v>0</v>
      </c>
      <c r="AC96">
        <v>0</v>
      </c>
      <c r="AD96">
        <v>0</v>
      </c>
      <c r="AE96">
        <v>98.2</v>
      </c>
      <c r="AF96">
        <v>0</v>
      </c>
      <c r="AG96">
        <v>0</v>
      </c>
      <c r="AH96">
        <v>0</v>
      </c>
      <c r="AI96">
        <v>7.56</v>
      </c>
      <c r="AJ96">
        <v>1</v>
      </c>
      <c r="AK96">
        <v>1</v>
      </c>
      <c r="AL96">
        <v>1</v>
      </c>
      <c r="AM96">
        <v>0</v>
      </c>
      <c r="AN96">
        <v>0</v>
      </c>
      <c r="AO96">
        <v>0</v>
      </c>
      <c r="AP96">
        <v>1</v>
      </c>
      <c r="AQ96">
        <v>0</v>
      </c>
      <c r="AR96">
        <v>0</v>
      </c>
      <c r="AS96" t="s">
        <v>6</v>
      </c>
      <c r="AT96">
        <v>131.944444</v>
      </c>
      <c r="AU96" t="s">
        <v>6</v>
      </c>
      <c r="AV96">
        <v>0</v>
      </c>
      <c r="AW96">
        <v>1</v>
      </c>
      <c r="AX96">
        <v>-1</v>
      </c>
      <c r="AY96">
        <v>0</v>
      </c>
      <c r="AZ96">
        <v>0</v>
      </c>
      <c r="BA96" t="s">
        <v>6</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CV96">
        <v>0</v>
      </c>
      <c r="CW96">
        <v>0</v>
      </c>
      <c r="CX96" t="e">
        <f>ROUND(Y96*Source!I81,9)</f>
        <v>#REF!</v>
      </c>
      <c r="CY96">
        <f>AA96</f>
        <v>710</v>
      </c>
      <c r="CZ96">
        <f>AE96</f>
        <v>98.2</v>
      </c>
      <c r="DA96">
        <f>AI96</f>
        <v>7.56</v>
      </c>
      <c r="DB96">
        <f t="shared" si="26"/>
        <v>12956.94</v>
      </c>
      <c r="DC96">
        <f t="shared" si="27"/>
        <v>0</v>
      </c>
      <c r="DD96" t="s">
        <v>6</v>
      </c>
      <c r="DE96" t="s">
        <v>6</v>
      </c>
      <c r="DF96" t="e">
        <f>ROUND(ROUND(AE96*AI96,0)*CX96,0)</f>
        <v>#REF!</v>
      </c>
      <c r="DG96" t="e">
        <f t="shared" si="35"/>
        <v>#REF!</v>
      </c>
      <c r="DH96" t="e">
        <f>Source!I81*SmtRes!Y96</f>
        <v>#REF!</v>
      </c>
      <c r="DI96">
        <f>AA96</f>
        <v>710</v>
      </c>
      <c r="DJ96" t="e">
        <f>DF96</f>
        <v>#REF!</v>
      </c>
      <c r="DK96">
        <f>Source!BC81</f>
        <v>7.56</v>
      </c>
      <c r="DL96" t="s">
        <v>6</v>
      </c>
      <c r="DM96">
        <v>0</v>
      </c>
      <c r="DN96" t="s">
        <v>6</v>
      </c>
      <c r="DO96">
        <v>0</v>
      </c>
      <c r="GP96">
        <v>1</v>
      </c>
      <c r="GQ96">
        <v>-1</v>
      </c>
      <c r="GR96">
        <v>-1</v>
      </c>
    </row>
    <row r="97" spans="1:200" x14ac:dyDescent="0.2">
      <c r="A97">
        <f>ROW(Source!A123)</f>
        <v>123</v>
      </c>
      <c r="B97">
        <v>69994508</v>
      </c>
      <c r="C97">
        <v>69995186</v>
      </c>
      <c r="D97">
        <v>27493137</v>
      </c>
      <c r="E97">
        <v>1</v>
      </c>
      <c r="F97">
        <v>1</v>
      </c>
      <c r="G97">
        <v>1</v>
      </c>
      <c r="H97">
        <v>1</v>
      </c>
      <c r="I97" t="s">
        <v>311</v>
      </c>
      <c r="J97" t="s">
        <v>6</v>
      </c>
      <c r="K97" t="s">
        <v>312</v>
      </c>
      <c r="L97">
        <v>1369</v>
      </c>
      <c r="N97">
        <v>1013</v>
      </c>
      <c r="O97" t="s">
        <v>313</v>
      </c>
      <c r="P97" t="s">
        <v>313</v>
      </c>
      <c r="Q97">
        <v>1</v>
      </c>
      <c r="W97">
        <v>0</v>
      </c>
      <c r="X97">
        <v>-1973258772</v>
      </c>
      <c r="Y97">
        <f t="shared" ref="Y97:Y132" si="36">AT97</f>
        <v>103</v>
      </c>
      <c r="AA97">
        <v>0</v>
      </c>
      <c r="AB97">
        <v>0</v>
      </c>
      <c r="AC97">
        <v>0</v>
      </c>
      <c r="AD97">
        <v>9.15</v>
      </c>
      <c r="AE97">
        <v>0</v>
      </c>
      <c r="AF97">
        <v>0</v>
      </c>
      <c r="AG97">
        <v>0</v>
      </c>
      <c r="AH97">
        <v>9.15</v>
      </c>
      <c r="AI97">
        <v>1</v>
      </c>
      <c r="AJ97">
        <v>1</v>
      </c>
      <c r="AK97">
        <v>1</v>
      </c>
      <c r="AL97">
        <v>1</v>
      </c>
      <c r="AM97">
        <v>-2</v>
      </c>
      <c r="AN97">
        <v>0</v>
      </c>
      <c r="AO97">
        <v>1</v>
      </c>
      <c r="AP97">
        <v>1</v>
      </c>
      <c r="AQ97">
        <v>0</v>
      </c>
      <c r="AR97">
        <v>0</v>
      </c>
      <c r="AS97" t="s">
        <v>6</v>
      </c>
      <c r="AT97">
        <v>103</v>
      </c>
      <c r="AU97" t="s">
        <v>6</v>
      </c>
      <c r="AV97">
        <v>1</v>
      </c>
      <c r="AW97">
        <v>2</v>
      </c>
      <c r="AX97">
        <v>69995206</v>
      </c>
      <c r="AY97">
        <v>1</v>
      </c>
      <c r="AZ97">
        <v>0</v>
      </c>
      <c r="BA97">
        <v>131</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CU97">
        <f>ROUND(AT97*Source!I123*AH97*AL97,0)</f>
        <v>85</v>
      </c>
      <c r="CV97">
        <f>ROUND(Y97*Source!I123,9)</f>
        <v>9.27</v>
      </c>
      <c r="CW97">
        <v>0</v>
      </c>
      <c r="CX97">
        <f>ROUND(Y97*Source!I123,9)</f>
        <v>9.27</v>
      </c>
      <c r="CY97">
        <f>AD97</f>
        <v>9.15</v>
      </c>
      <c r="CZ97">
        <f>AH97</f>
        <v>9.15</v>
      </c>
      <c r="DA97">
        <f>AL97</f>
        <v>1</v>
      </c>
      <c r="DB97">
        <f t="shared" ref="DB97:DB132" si="37">ROUND(ROUND(AT97*CZ97,2),2)</f>
        <v>942.45</v>
      </c>
      <c r="DC97">
        <f t="shared" ref="DC97:DC132" si="38">ROUND(ROUND(AT97*AG97,2),2)</f>
        <v>0</v>
      </c>
      <c r="DD97" t="s">
        <v>6</v>
      </c>
      <c r="DE97" t="s">
        <v>6</v>
      </c>
      <c r="DF97">
        <f t="shared" ref="DF97:DF118" si="39">ROUND(ROUND(AE97,0)*CX97,0)</f>
        <v>0</v>
      </c>
      <c r="DG97">
        <f t="shared" si="35"/>
        <v>0</v>
      </c>
      <c r="DH97">
        <f>Source!I123*SmtRes!Y97</f>
        <v>9.27</v>
      </c>
      <c r="DI97">
        <f>AD97</f>
        <v>9.15</v>
      </c>
      <c r="DJ97">
        <f>EtalonRes!AB131</f>
        <v>9.15</v>
      </c>
      <c r="DK97">
        <f>Source!BA123</f>
        <v>1</v>
      </c>
      <c r="DL97" t="s">
        <v>6</v>
      </c>
      <c r="DM97">
        <v>0</v>
      </c>
      <c r="DN97" t="s">
        <v>6</v>
      </c>
      <c r="DO97">
        <v>0</v>
      </c>
      <c r="GQ97">
        <v>-1</v>
      </c>
      <c r="GR97">
        <v>-1</v>
      </c>
    </row>
    <row r="98" spans="1:200" x14ac:dyDescent="0.2">
      <c r="A98">
        <f>ROW(Source!A123)</f>
        <v>123</v>
      </c>
      <c r="B98">
        <v>69994508</v>
      </c>
      <c r="C98">
        <v>69995186</v>
      </c>
      <c r="D98">
        <v>27440303</v>
      </c>
      <c r="E98">
        <v>1</v>
      </c>
      <c r="F98">
        <v>1</v>
      </c>
      <c r="G98">
        <v>1</v>
      </c>
      <c r="H98">
        <v>2</v>
      </c>
      <c r="I98" t="s">
        <v>314</v>
      </c>
      <c r="J98" t="s">
        <v>315</v>
      </c>
      <c r="K98" t="s">
        <v>316</v>
      </c>
      <c r="L98">
        <v>1368</v>
      </c>
      <c r="N98">
        <v>1011</v>
      </c>
      <c r="O98" t="s">
        <v>317</v>
      </c>
      <c r="P98" t="s">
        <v>317</v>
      </c>
      <c r="Q98">
        <v>1</v>
      </c>
      <c r="W98">
        <v>0</v>
      </c>
      <c r="X98">
        <v>-339261745</v>
      </c>
      <c r="Y98">
        <f t="shared" si="36"/>
        <v>3.2</v>
      </c>
      <c r="AA98">
        <v>0</v>
      </c>
      <c r="AB98">
        <v>2.95</v>
      </c>
      <c r="AC98">
        <v>0</v>
      </c>
      <c r="AD98">
        <v>0</v>
      </c>
      <c r="AE98">
        <v>0</v>
      </c>
      <c r="AF98">
        <v>2.95</v>
      </c>
      <c r="AG98">
        <v>0</v>
      </c>
      <c r="AH98">
        <v>0</v>
      </c>
      <c r="AI98">
        <v>1</v>
      </c>
      <c r="AJ98">
        <v>1</v>
      </c>
      <c r="AK98">
        <v>1</v>
      </c>
      <c r="AL98">
        <v>1</v>
      </c>
      <c r="AM98">
        <v>-2</v>
      </c>
      <c r="AN98">
        <v>0</v>
      </c>
      <c r="AO98">
        <v>1</v>
      </c>
      <c r="AP98">
        <v>1</v>
      </c>
      <c r="AQ98">
        <v>0</v>
      </c>
      <c r="AR98">
        <v>0</v>
      </c>
      <c r="AS98" t="s">
        <v>6</v>
      </c>
      <c r="AT98">
        <v>3.2</v>
      </c>
      <c r="AU98" t="s">
        <v>6</v>
      </c>
      <c r="AV98">
        <v>0</v>
      </c>
      <c r="AW98">
        <v>2</v>
      </c>
      <c r="AX98">
        <v>69995207</v>
      </c>
      <c r="AY98">
        <v>1</v>
      </c>
      <c r="AZ98">
        <v>0</v>
      </c>
      <c r="BA98">
        <v>132</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CV98">
        <v>0</v>
      </c>
      <c r="CW98">
        <f>ROUND(Y98*Source!I123*DO98,9)</f>
        <v>0</v>
      </c>
      <c r="CX98">
        <f>ROUND(Y98*Source!I123,9)</f>
        <v>0.28799999999999998</v>
      </c>
      <c r="CY98">
        <f>AB98</f>
        <v>2.95</v>
      </c>
      <c r="CZ98">
        <f>AF98</f>
        <v>2.95</v>
      </c>
      <c r="DA98">
        <f>AJ98</f>
        <v>1</v>
      </c>
      <c r="DB98">
        <f t="shared" si="37"/>
        <v>9.44</v>
      </c>
      <c r="DC98">
        <f t="shared" si="38"/>
        <v>0</v>
      </c>
      <c r="DD98" t="s">
        <v>6</v>
      </c>
      <c r="DE98" t="s">
        <v>6</v>
      </c>
      <c r="DF98">
        <f t="shared" si="39"/>
        <v>0</v>
      </c>
      <c r="DG98">
        <f t="shared" si="35"/>
        <v>1</v>
      </c>
      <c r="DH98">
        <f>Source!I123*SmtRes!Y98</f>
        <v>0.28799999999999998</v>
      </c>
      <c r="DI98">
        <f>AB98</f>
        <v>2.95</v>
      </c>
      <c r="DJ98">
        <f>EtalonRes!Z132</f>
        <v>2.95</v>
      </c>
      <c r="DK98">
        <f>Source!BB123</f>
        <v>1</v>
      </c>
      <c r="DL98" t="s">
        <v>6</v>
      </c>
      <c r="DM98">
        <v>0</v>
      </c>
      <c r="DN98" t="s">
        <v>6</v>
      </c>
      <c r="DO98">
        <v>0</v>
      </c>
      <c r="GQ98">
        <v>-1</v>
      </c>
      <c r="GR98">
        <v>-1</v>
      </c>
    </row>
    <row r="99" spans="1:200" x14ac:dyDescent="0.2">
      <c r="A99">
        <f>ROW(Source!A123)</f>
        <v>123</v>
      </c>
      <c r="B99">
        <v>69994508</v>
      </c>
      <c r="C99">
        <v>69995186</v>
      </c>
      <c r="D99">
        <v>27441042</v>
      </c>
      <c r="E99">
        <v>1</v>
      </c>
      <c r="F99">
        <v>1</v>
      </c>
      <c r="G99">
        <v>1</v>
      </c>
      <c r="H99">
        <v>2</v>
      </c>
      <c r="I99" t="s">
        <v>318</v>
      </c>
      <c r="J99" t="s">
        <v>319</v>
      </c>
      <c r="K99" t="s">
        <v>320</v>
      </c>
      <c r="L99">
        <v>1368</v>
      </c>
      <c r="N99">
        <v>1011</v>
      </c>
      <c r="O99" t="s">
        <v>317</v>
      </c>
      <c r="P99" t="s">
        <v>317</v>
      </c>
      <c r="Q99">
        <v>1</v>
      </c>
      <c r="W99">
        <v>0</v>
      </c>
      <c r="X99">
        <v>922456166</v>
      </c>
      <c r="Y99">
        <f t="shared" si="36"/>
        <v>0.81</v>
      </c>
      <c r="AA99">
        <v>0</v>
      </c>
      <c r="AB99">
        <v>33.590000000000003</v>
      </c>
      <c r="AC99">
        <v>0</v>
      </c>
      <c r="AD99">
        <v>0</v>
      </c>
      <c r="AE99">
        <v>0</v>
      </c>
      <c r="AF99">
        <v>33.590000000000003</v>
      </c>
      <c r="AG99">
        <v>0</v>
      </c>
      <c r="AH99">
        <v>0</v>
      </c>
      <c r="AI99">
        <v>1</v>
      </c>
      <c r="AJ99">
        <v>1</v>
      </c>
      <c r="AK99">
        <v>1</v>
      </c>
      <c r="AL99">
        <v>1</v>
      </c>
      <c r="AM99">
        <v>-2</v>
      </c>
      <c r="AN99">
        <v>0</v>
      </c>
      <c r="AO99">
        <v>1</v>
      </c>
      <c r="AP99">
        <v>1</v>
      </c>
      <c r="AQ99">
        <v>0</v>
      </c>
      <c r="AR99">
        <v>0</v>
      </c>
      <c r="AS99" t="s">
        <v>6</v>
      </c>
      <c r="AT99">
        <v>0.81</v>
      </c>
      <c r="AU99" t="s">
        <v>6</v>
      </c>
      <c r="AV99">
        <v>0</v>
      </c>
      <c r="AW99">
        <v>2</v>
      </c>
      <c r="AX99">
        <v>69995208</v>
      </c>
      <c r="AY99">
        <v>1</v>
      </c>
      <c r="AZ99">
        <v>0</v>
      </c>
      <c r="BA99">
        <v>133</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CV99">
        <v>0</v>
      </c>
      <c r="CW99">
        <f>ROUND(Y99*Source!I123*DO99,9)</f>
        <v>0</v>
      </c>
      <c r="CX99">
        <f>ROUND(Y99*Source!I123,9)</f>
        <v>7.2900000000000006E-2</v>
      </c>
      <c r="CY99">
        <f>AB99</f>
        <v>33.590000000000003</v>
      </c>
      <c r="CZ99">
        <f>AF99</f>
        <v>33.590000000000003</v>
      </c>
      <c r="DA99">
        <f>AJ99</f>
        <v>1</v>
      </c>
      <c r="DB99">
        <f t="shared" si="37"/>
        <v>27.21</v>
      </c>
      <c r="DC99">
        <f t="shared" si="38"/>
        <v>0</v>
      </c>
      <c r="DD99" t="s">
        <v>6</v>
      </c>
      <c r="DE99" t="s">
        <v>6</v>
      </c>
      <c r="DF99">
        <f t="shared" si="39"/>
        <v>0</v>
      </c>
      <c r="DG99">
        <f t="shared" si="35"/>
        <v>2</v>
      </c>
      <c r="DH99">
        <f>Source!I123*SmtRes!Y99</f>
        <v>7.2900000000000006E-2</v>
      </c>
      <c r="DI99">
        <f>AB99</f>
        <v>33.590000000000003</v>
      </c>
      <c r="DJ99">
        <f>EtalonRes!Z133</f>
        <v>33.590000000000003</v>
      </c>
      <c r="DK99">
        <f>Source!BB123</f>
        <v>1</v>
      </c>
      <c r="DL99" t="s">
        <v>6</v>
      </c>
      <c r="DM99">
        <v>0</v>
      </c>
      <c r="DN99" t="s">
        <v>6</v>
      </c>
      <c r="DO99">
        <v>0</v>
      </c>
      <c r="GQ99">
        <v>-1</v>
      </c>
      <c r="GR99">
        <v>-1</v>
      </c>
    </row>
    <row r="100" spans="1:200" x14ac:dyDescent="0.2">
      <c r="A100">
        <f>ROW(Source!A123)</f>
        <v>123</v>
      </c>
      <c r="B100">
        <v>69994508</v>
      </c>
      <c r="C100">
        <v>69995186</v>
      </c>
      <c r="D100">
        <v>27441078</v>
      </c>
      <c r="E100">
        <v>1</v>
      </c>
      <c r="F100">
        <v>1</v>
      </c>
      <c r="G100">
        <v>1</v>
      </c>
      <c r="H100">
        <v>2</v>
      </c>
      <c r="I100" t="s">
        <v>321</v>
      </c>
      <c r="J100" t="s">
        <v>322</v>
      </c>
      <c r="K100" t="s">
        <v>323</v>
      </c>
      <c r="L100">
        <v>1368</v>
      </c>
      <c r="N100">
        <v>1011</v>
      </c>
      <c r="O100" t="s">
        <v>317</v>
      </c>
      <c r="P100" t="s">
        <v>317</v>
      </c>
      <c r="Q100">
        <v>1</v>
      </c>
      <c r="W100">
        <v>0</v>
      </c>
      <c r="X100">
        <v>-380487195</v>
      </c>
      <c r="Y100">
        <f t="shared" si="36"/>
        <v>0.9</v>
      </c>
      <c r="AA100">
        <v>0</v>
      </c>
      <c r="AB100">
        <v>2.0699999999999998</v>
      </c>
      <c r="AC100">
        <v>0</v>
      </c>
      <c r="AD100">
        <v>0</v>
      </c>
      <c r="AE100">
        <v>0</v>
      </c>
      <c r="AF100">
        <v>2.0699999999999998</v>
      </c>
      <c r="AG100">
        <v>0</v>
      </c>
      <c r="AH100">
        <v>0</v>
      </c>
      <c r="AI100">
        <v>1</v>
      </c>
      <c r="AJ100">
        <v>1</v>
      </c>
      <c r="AK100">
        <v>1</v>
      </c>
      <c r="AL100">
        <v>1</v>
      </c>
      <c r="AM100">
        <v>-2</v>
      </c>
      <c r="AN100">
        <v>0</v>
      </c>
      <c r="AO100">
        <v>1</v>
      </c>
      <c r="AP100">
        <v>1</v>
      </c>
      <c r="AQ100">
        <v>0</v>
      </c>
      <c r="AR100">
        <v>0</v>
      </c>
      <c r="AS100" t="s">
        <v>6</v>
      </c>
      <c r="AT100">
        <v>0.9</v>
      </c>
      <c r="AU100" t="s">
        <v>6</v>
      </c>
      <c r="AV100">
        <v>0</v>
      </c>
      <c r="AW100">
        <v>2</v>
      </c>
      <c r="AX100">
        <v>69995209</v>
      </c>
      <c r="AY100">
        <v>1</v>
      </c>
      <c r="AZ100">
        <v>0</v>
      </c>
      <c r="BA100">
        <v>134</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CV100">
        <v>0</v>
      </c>
      <c r="CW100">
        <f>ROUND(Y100*Source!I123*DO100,9)</f>
        <v>0</v>
      </c>
      <c r="CX100">
        <f>ROUND(Y100*Source!I123,9)</f>
        <v>8.1000000000000003E-2</v>
      </c>
      <c r="CY100">
        <f>AB100</f>
        <v>2.0699999999999998</v>
      </c>
      <c r="CZ100">
        <f>AF100</f>
        <v>2.0699999999999998</v>
      </c>
      <c r="DA100">
        <f>AJ100</f>
        <v>1</v>
      </c>
      <c r="DB100">
        <f t="shared" si="37"/>
        <v>1.86</v>
      </c>
      <c r="DC100">
        <f t="shared" si="38"/>
        <v>0</v>
      </c>
      <c r="DD100" t="s">
        <v>6</v>
      </c>
      <c r="DE100" t="s">
        <v>6</v>
      </c>
      <c r="DF100">
        <f t="shared" si="39"/>
        <v>0</v>
      </c>
      <c r="DG100">
        <f t="shared" si="35"/>
        <v>0</v>
      </c>
      <c r="DH100">
        <f>Source!I123*SmtRes!Y100</f>
        <v>8.1000000000000003E-2</v>
      </c>
      <c r="DI100">
        <f>AB100</f>
        <v>2.0699999999999998</v>
      </c>
      <c r="DJ100">
        <f>EtalonRes!Z134</f>
        <v>2.0699999999999998</v>
      </c>
      <c r="DK100">
        <f>Source!BB123</f>
        <v>1</v>
      </c>
      <c r="DL100" t="s">
        <v>6</v>
      </c>
      <c r="DM100">
        <v>0</v>
      </c>
      <c r="DN100" t="s">
        <v>6</v>
      </c>
      <c r="DO100">
        <v>0</v>
      </c>
      <c r="GQ100">
        <v>-1</v>
      </c>
      <c r="GR100">
        <v>-1</v>
      </c>
    </row>
    <row r="101" spans="1:200" x14ac:dyDescent="0.2">
      <c r="A101">
        <f>ROW(Source!A123)</f>
        <v>123</v>
      </c>
      <c r="B101">
        <v>69994508</v>
      </c>
      <c r="C101">
        <v>69995186</v>
      </c>
      <c r="D101">
        <v>27373300</v>
      </c>
      <c r="E101">
        <v>1</v>
      </c>
      <c r="F101">
        <v>1</v>
      </c>
      <c r="G101">
        <v>1</v>
      </c>
      <c r="H101">
        <v>3</v>
      </c>
      <c r="I101" t="s">
        <v>27</v>
      </c>
      <c r="J101" t="s">
        <v>30</v>
      </c>
      <c r="K101" t="s">
        <v>28</v>
      </c>
      <c r="L101">
        <v>1346</v>
      </c>
      <c r="N101">
        <v>1009</v>
      </c>
      <c r="O101" t="s">
        <v>29</v>
      </c>
      <c r="P101" t="s">
        <v>29</v>
      </c>
      <c r="Q101">
        <v>1</v>
      </c>
      <c r="W101">
        <v>0</v>
      </c>
      <c r="X101">
        <v>-1621886746</v>
      </c>
      <c r="Y101">
        <f t="shared" si="36"/>
        <v>20</v>
      </c>
      <c r="AA101">
        <v>13.16</v>
      </c>
      <c r="AB101">
        <v>0</v>
      </c>
      <c r="AC101">
        <v>0</v>
      </c>
      <c r="AD101">
        <v>0</v>
      </c>
      <c r="AE101">
        <v>13.16</v>
      </c>
      <c r="AF101">
        <v>0</v>
      </c>
      <c r="AG101">
        <v>0</v>
      </c>
      <c r="AH101">
        <v>0</v>
      </c>
      <c r="AI101">
        <v>1</v>
      </c>
      <c r="AJ101">
        <v>1</v>
      </c>
      <c r="AK101">
        <v>1</v>
      </c>
      <c r="AL101">
        <v>1</v>
      </c>
      <c r="AM101">
        <v>0</v>
      </c>
      <c r="AN101">
        <v>0</v>
      </c>
      <c r="AO101">
        <v>0</v>
      </c>
      <c r="AP101">
        <v>1</v>
      </c>
      <c r="AQ101">
        <v>0</v>
      </c>
      <c r="AR101">
        <v>0</v>
      </c>
      <c r="AS101" t="s">
        <v>6</v>
      </c>
      <c r="AT101">
        <v>20</v>
      </c>
      <c r="AU101" t="s">
        <v>6</v>
      </c>
      <c r="AV101">
        <v>0</v>
      </c>
      <c r="AW101">
        <v>2</v>
      </c>
      <c r="AX101">
        <v>69995210</v>
      </c>
      <c r="AY101">
        <v>1</v>
      </c>
      <c r="AZ101">
        <v>0</v>
      </c>
      <c r="BA101">
        <v>135</v>
      </c>
      <c r="BB101">
        <v>3</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CV101">
        <v>0</v>
      </c>
      <c r="CW101">
        <v>0</v>
      </c>
      <c r="CX101">
        <f>ROUND(Y101*Source!I123,9)</f>
        <v>1.8</v>
      </c>
      <c r="CY101">
        <f t="shared" ref="CY101:CY114" si="40">AA101</f>
        <v>13.16</v>
      </c>
      <c r="CZ101">
        <f t="shared" ref="CZ101:CZ114" si="41">AE101</f>
        <v>13.16</v>
      </c>
      <c r="DA101">
        <f t="shared" ref="DA101:DA114" si="42">AI101</f>
        <v>1</v>
      </c>
      <c r="DB101">
        <f t="shared" si="37"/>
        <v>263.2</v>
      </c>
      <c r="DC101">
        <f t="shared" si="38"/>
        <v>0</v>
      </c>
      <c r="DD101" t="s">
        <v>6</v>
      </c>
      <c r="DE101" t="s">
        <v>6</v>
      </c>
      <c r="DF101">
        <f t="shared" si="39"/>
        <v>23</v>
      </c>
      <c r="DG101">
        <f t="shared" si="35"/>
        <v>0</v>
      </c>
      <c r="DH101">
        <f>Source!I123*SmtRes!Y101</f>
        <v>1.7999999999999998</v>
      </c>
      <c r="DI101">
        <f t="shared" ref="DI101:DI114" si="43">AA101</f>
        <v>13.16</v>
      </c>
      <c r="DJ101">
        <f>EtalonRes!Y135</f>
        <v>13.16</v>
      </c>
      <c r="DK101">
        <f>Source!BC123</f>
        <v>1</v>
      </c>
      <c r="DL101" t="s">
        <v>6</v>
      </c>
      <c r="DM101">
        <v>0</v>
      </c>
      <c r="DN101" t="s">
        <v>6</v>
      </c>
      <c r="DO101">
        <v>0</v>
      </c>
      <c r="GP101">
        <v>1</v>
      </c>
      <c r="GQ101">
        <v>-1</v>
      </c>
      <c r="GR101">
        <v>-1</v>
      </c>
    </row>
    <row r="102" spans="1:200" x14ac:dyDescent="0.2">
      <c r="A102">
        <f>ROW(Source!A123)</f>
        <v>123</v>
      </c>
      <c r="B102">
        <v>69994508</v>
      </c>
      <c r="C102">
        <v>69995186</v>
      </c>
      <c r="D102">
        <v>27373697</v>
      </c>
      <c r="E102">
        <v>1</v>
      </c>
      <c r="F102">
        <v>1</v>
      </c>
      <c r="G102">
        <v>1</v>
      </c>
      <c r="H102">
        <v>3</v>
      </c>
      <c r="I102" t="s">
        <v>195</v>
      </c>
      <c r="J102" t="s">
        <v>197</v>
      </c>
      <c r="K102" t="s">
        <v>196</v>
      </c>
      <c r="L102">
        <v>1346</v>
      </c>
      <c r="N102">
        <v>1009</v>
      </c>
      <c r="O102" t="s">
        <v>29</v>
      </c>
      <c r="P102" t="s">
        <v>29</v>
      </c>
      <c r="Q102">
        <v>1</v>
      </c>
      <c r="W102">
        <v>0</v>
      </c>
      <c r="X102">
        <v>-44267695</v>
      </c>
      <c r="Y102">
        <f t="shared" si="36"/>
        <v>10</v>
      </c>
      <c r="AA102">
        <v>7.5</v>
      </c>
      <c r="AB102">
        <v>0</v>
      </c>
      <c r="AC102">
        <v>0</v>
      </c>
      <c r="AD102">
        <v>0</v>
      </c>
      <c r="AE102">
        <v>7.5</v>
      </c>
      <c r="AF102">
        <v>0</v>
      </c>
      <c r="AG102">
        <v>0</v>
      </c>
      <c r="AH102">
        <v>0</v>
      </c>
      <c r="AI102">
        <v>1</v>
      </c>
      <c r="AJ102">
        <v>1</v>
      </c>
      <c r="AK102">
        <v>1</v>
      </c>
      <c r="AL102">
        <v>1</v>
      </c>
      <c r="AM102">
        <v>0</v>
      </c>
      <c r="AN102">
        <v>0</v>
      </c>
      <c r="AO102">
        <v>0</v>
      </c>
      <c r="AP102">
        <v>1</v>
      </c>
      <c r="AQ102">
        <v>0</v>
      </c>
      <c r="AR102">
        <v>0</v>
      </c>
      <c r="AS102" t="s">
        <v>6</v>
      </c>
      <c r="AT102">
        <v>10</v>
      </c>
      <c r="AU102" t="s">
        <v>6</v>
      </c>
      <c r="AV102">
        <v>0</v>
      </c>
      <c r="AW102">
        <v>2</v>
      </c>
      <c r="AX102">
        <v>69995211</v>
      </c>
      <c r="AY102">
        <v>1</v>
      </c>
      <c r="AZ102">
        <v>0</v>
      </c>
      <c r="BA102">
        <v>136</v>
      </c>
      <c r="BB102">
        <v>3</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CV102">
        <v>0</v>
      </c>
      <c r="CW102">
        <v>0</v>
      </c>
      <c r="CX102">
        <f>ROUND(Y102*Source!I123,9)</f>
        <v>0.9</v>
      </c>
      <c r="CY102">
        <f t="shared" si="40"/>
        <v>7.5</v>
      </c>
      <c r="CZ102">
        <f t="shared" si="41"/>
        <v>7.5</v>
      </c>
      <c r="DA102">
        <f t="shared" si="42"/>
        <v>1</v>
      </c>
      <c r="DB102">
        <f t="shared" si="37"/>
        <v>75</v>
      </c>
      <c r="DC102">
        <f t="shared" si="38"/>
        <v>0</v>
      </c>
      <c r="DD102" t="s">
        <v>6</v>
      </c>
      <c r="DE102" t="s">
        <v>6</v>
      </c>
      <c r="DF102">
        <f t="shared" si="39"/>
        <v>7</v>
      </c>
      <c r="DG102">
        <f t="shared" si="35"/>
        <v>0</v>
      </c>
      <c r="DH102">
        <f>Source!I123*SmtRes!Y102</f>
        <v>0.89999999999999991</v>
      </c>
      <c r="DI102">
        <f t="shared" si="43"/>
        <v>7.5</v>
      </c>
      <c r="DJ102">
        <f>EtalonRes!Y136</f>
        <v>7.5</v>
      </c>
      <c r="DK102">
        <f>Source!BC123</f>
        <v>1</v>
      </c>
      <c r="DL102" t="s">
        <v>6</v>
      </c>
      <c r="DM102">
        <v>0</v>
      </c>
      <c r="DN102" t="s">
        <v>6</v>
      </c>
      <c r="DO102">
        <v>0</v>
      </c>
      <c r="GP102">
        <v>1</v>
      </c>
      <c r="GQ102">
        <v>-1</v>
      </c>
      <c r="GR102">
        <v>-1</v>
      </c>
    </row>
    <row r="103" spans="1:200" x14ac:dyDescent="0.2">
      <c r="A103">
        <f>ROW(Source!A123)</f>
        <v>123</v>
      </c>
      <c r="B103">
        <v>69994508</v>
      </c>
      <c r="C103">
        <v>69995186</v>
      </c>
      <c r="D103">
        <v>27373698</v>
      </c>
      <c r="E103">
        <v>1</v>
      </c>
      <c r="F103">
        <v>1</v>
      </c>
      <c r="G103">
        <v>1</v>
      </c>
      <c r="H103">
        <v>3</v>
      </c>
      <c r="I103" t="s">
        <v>199</v>
      </c>
      <c r="J103" t="s">
        <v>201</v>
      </c>
      <c r="K103" t="s">
        <v>200</v>
      </c>
      <c r="L103">
        <v>1346</v>
      </c>
      <c r="N103">
        <v>1009</v>
      </c>
      <c r="O103" t="s">
        <v>29</v>
      </c>
      <c r="P103" t="s">
        <v>29</v>
      </c>
      <c r="Q103">
        <v>1</v>
      </c>
      <c r="W103">
        <v>0</v>
      </c>
      <c r="X103">
        <v>-975806374</v>
      </c>
      <c r="Y103">
        <f t="shared" si="36"/>
        <v>77</v>
      </c>
      <c r="AA103">
        <v>2.72</v>
      </c>
      <c r="AB103">
        <v>0</v>
      </c>
      <c r="AC103">
        <v>0</v>
      </c>
      <c r="AD103">
        <v>0</v>
      </c>
      <c r="AE103">
        <v>2.72</v>
      </c>
      <c r="AF103">
        <v>0</v>
      </c>
      <c r="AG103">
        <v>0</v>
      </c>
      <c r="AH103">
        <v>0</v>
      </c>
      <c r="AI103">
        <v>1</v>
      </c>
      <c r="AJ103">
        <v>1</v>
      </c>
      <c r="AK103">
        <v>1</v>
      </c>
      <c r="AL103">
        <v>1</v>
      </c>
      <c r="AM103">
        <v>0</v>
      </c>
      <c r="AN103">
        <v>0</v>
      </c>
      <c r="AO103">
        <v>0</v>
      </c>
      <c r="AP103">
        <v>1</v>
      </c>
      <c r="AQ103">
        <v>0</v>
      </c>
      <c r="AR103">
        <v>0</v>
      </c>
      <c r="AS103" t="s">
        <v>6</v>
      </c>
      <c r="AT103">
        <v>77</v>
      </c>
      <c r="AU103" t="s">
        <v>6</v>
      </c>
      <c r="AV103">
        <v>0</v>
      </c>
      <c r="AW103">
        <v>2</v>
      </c>
      <c r="AX103">
        <v>69995212</v>
      </c>
      <c r="AY103">
        <v>1</v>
      </c>
      <c r="AZ103">
        <v>0</v>
      </c>
      <c r="BA103">
        <v>137</v>
      </c>
      <c r="BB103">
        <v>3</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CV103">
        <v>0</v>
      </c>
      <c r="CW103">
        <v>0</v>
      </c>
      <c r="CX103">
        <f>ROUND(Y103*Source!I123,9)</f>
        <v>6.93</v>
      </c>
      <c r="CY103">
        <f t="shared" si="40"/>
        <v>2.72</v>
      </c>
      <c r="CZ103">
        <f t="shared" si="41"/>
        <v>2.72</v>
      </c>
      <c r="DA103">
        <f t="shared" si="42"/>
        <v>1</v>
      </c>
      <c r="DB103">
        <f t="shared" si="37"/>
        <v>209.44</v>
      </c>
      <c r="DC103">
        <f t="shared" si="38"/>
        <v>0</v>
      </c>
      <c r="DD103" t="s">
        <v>6</v>
      </c>
      <c r="DE103" t="s">
        <v>6</v>
      </c>
      <c r="DF103">
        <f t="shared" si="39"/>
        <v>21</v>
      </c>
      <c r="DG103">
        <f t="shared" si="35"/>
        <v>0</v>
      </c>
      <c r="DH103">
        <f>Source!I123*SmtRes!Y103</f>
        <v>6.93</v>
      </c>
      <c r="DI103">
        <f t="shared" si="43"/>
        <v>2.72</v>
      </c>
      <c r="DJ103">
        <f>EtalonRes!Y137</f>
        <v>2.72</v>
      </c>
      <c r="DK103">
        <f>Source!BC123</f>
        <v>1</v>
      </c>
      <c r="DL103" t="s">
        <v>6</v>
      </c>
      <c r="DM103">
        <v>0</v>
      </c>
      <c r="DN103" t="s">
        <v>6</v>
      </c>
      <c r="DO103">
        <v>0</v>
      </c>
      <c r="GP103">
        <v>1</v>
      </c>
      <c r="GQ103">
        <v>-1</v>
      </c>
      <c r="GR103">
        <v>-1</v>
      </c>
    </row>
    <row r="104" spans="1:200" x14ac:dyDescent="0.2">
      <c r="A104">
        <f>ROW(Source!A123)</f>
        <v>123</v>
      </c>
      <c r="B104">
        <v>69994508</v>
      </c>
      <c r="C104">
        <v>69995186</v>
      </c>
      <c r="D104">
        <v>27374775</v>
      </c>
      <c r="E104">
        <v>1</v>
      </c>
      <c r="F104">
        <v>1</v>
      </c>
      <c r="G104">
        <v>1</v>
      </c>
      <c r="H104">
        <v>3</v>
      </c>
      <c r="I104" t="s">
        <v>43</v>
      </c>
      <c r="J104" t="s">
        <v>46</v>
      </c>
      <c r="K104" t="s">
        <v>44</v>
      </c>
      <c r="L104">
        <v>1301</v>
      </c>
      <c r="N104">
        <v>1003</v>
      </c>
      <c r="O104" t="s">
        <v>45</v>
      </c>
      <c r="P104" t="s">
        <v>45</v>
      </c>
      <c r="Q104">
        <v>1</v>
      </c>
      <c r="W104">
        <v>0</v>
      </c>
      <c r="X104">
        <v>-327958249</v>
      </c>
      <c r="Y104">
        <f t="shared" si="36"/>
        <v>177</v>
      </c>
      <c r="AA104">
        <v>0.17</v>
      </c>
      <c r="AB104">
        <v>0</v>
      </c>
      <c r="AC104">
        <v>0</v>
      </c>
      <c r="AD104">
        <v>0</v>
      </c>
      <c r="AE104">
        <v>0.17</v>
      </c>
      <c r="AF104">
        <v>0</v>
      </c>
      <c r="AG104">
        <v>0</v>
      </c>
      <c r="AH104">
        <v>0</v>
      </c>
      <c r="AI104">
        <v>1</v>
      </c>
      <c r="AJ104">
        <v>1</v>
      </c>
      <c r="AK104">
        <v>1</v>
      </c>
      <c r="AL104">
        <v>1</v>
      </c>
      <c r="AM104">
        <v>0</v>
      </c>
      <c r="AN104">
        <v>0</v>
      </c>
      <c r="AO104">
        <v>0</v>
      </c>
      <c r="AP104">
        <v>1</v>
      </c>
      <c r="AQ104">
        <v>0</v>
      </c>
      <c r="AR104">
        <v>0</v>
      </c>
      <c r="AS104" t="s">
        <v>6</v>
      </c>
      <c r="AT104">
        <v>177</v>
      </c>
      <c r="AU104" t="s">
        <v>6</v>
      </c>
      <c r="AV104">
        <v>0</v>
      </c>
      <c r="AW104">
        <v>2</v>
      </c>
      <c r="AX104">
        <v>69995213</v>
      </c>
      <c r="AY104">
        <v>1</v>
      </c>
      <c r="AZ104">
        <v>0</v>
      </c>
      <c r="BA104">
        <v>138</v>
      </c>
      <c r="BB104">
        <v>3</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CV104">
        <v>0</v>
      </c>
      <c r="CW104">
        <v>0</v>
      </c>
      <c r="CX104">
        <f>ROUND(Y104*Source!I123,9)</f>
        <v>15.93</v>
      </c>
      <c r="CY104">
        <f t="shared" si="40"/>
        <v>0.17</v>
      </c>
      <c r="CZ104">
        <f t="shared" si="41"/>
        <v>0.17</v>
      </c>
      <c r="DA104">
        <f t="shared" si="42"/>
        <v>1</v>
      </c>
      <c r="DB104">
        <f t="shared" si="37"/>
        <v>30.09</v>
      </c>
      <c r="DC104">
        <f t="shared" si="38"/>
        <v>0</v>
      </c>
      <c r="DD104" t="s">
        <v>6</v>
      </c>
      <c r="DE104" t="s">
        <v>6</v>
      </c>
      <c r="DF104">
        <f t="shared" si="39"/>
        <v>0</v>
      </c>
      <c r="DG104">
        <f t="shared" si="35"/>
        <v>0</v>
      </c>
      <c r="DH104">
        <f>Source!I123*SmtRes!Y104</f>
        <v>15.93</v>
      </c>
      <c r="DI104">
        <f t="shared" si="43"/>
        <v>0.17</v>
      </c>
      <c r="DJ104">
        <f>EtalonRes!Y138</f>
        <v>0.17</v>
      </c>
      <c r="DK104">
        <f>Source!BC123</f>
        <v>1</v>
      </c>
      <c r="DL104" t="s">
        <v>6</v>
      </c>
      <c r="DM104">
        <v>0</v>
      </c>
      <c r="DN104" t="s">
        <v>6</v>
      </c>
      <c r="DO104">
        <v>0</v>
      </c>
      <c r="GP104">
        <v>1</v>
      </c>
      <c r="GQ104">
        <v>-1</v>
      </c>
      <c r="GR104">
        <v>-1</v>
      </c>
    </row>
    <row r="105" spans="1:200" x14ac:dyDescent="0.2">
      <c r="A105">
        <f>ROW(Source!A123)</f>
        <v>123</v>
      </c>
      <c r="B105">
        <v>69994508</v>
      </c>
      <c r="C105">
        <v>69995186</v>
      </c>
      <c r="D105">
        <v>27374872</v>
      </c>
      <c r="E105">
        <v>1</v>
      </c>
      <c r="F105">
        <v>1</v>
      </c>
      <c r="G105">
        <v>1</v>
      </c>
      <c r="H105">
        <v>3</v>
      </c>
      <c r="I105" t="s">
        <v>49</v>
      </c>
      <c r="J105" t="s">
        <v>51</v>
      </c>
      <c r="K105" t="s">
        <v>50</v>
      </c>
      <c r="L105">
        <v>1301</v>
      </c>
      <c r="N105">
        <v>1003</v>
      </c>
      <c r="O105" t="s">
        <v>45</v>
      </c>
      <c r="P105" t="s">
        <v>45</v>
      </c>
      <c r="Q105">
        <v>1</v>
      </c>
      <c r="W105">
        <v>0</v>
      </c>
      <c r="X105">
        <v>-887129780</v>
      </c>
      <c r="Y105">
        <f t="shared" si="36"/>
        <v>162</v>
      </c>
      <c r="AA105">
        <v>1.74</v>
      </c>
      <c r="AB105">
        <v>0</v>
      </c>
      <c r="AC105">
        <v>0</v>
      </c>
      <c r="AD105">
        <v>0</v>
      </c>
      <c r="AE105">
        <v>1.74</v>
      </c>
      <c r="AF105">
        <v>0</v>
      </c>
      <c r="AG105">
        <v>0</v>
      </c>
      <c r="AH105">
        <v>0</v>
      </c>
      <c r="AI105">
        <v>1</v>
      </c>
      <c r="AJ105">
        <v>1</v>
      </c>
      <c r="AK105">
        <v>1</v>
      </c>
      <c r="AL105">
        <v>1</v>
      </c>
      <c r="AM105">
        <v>0</v>
      </c>
      <c r="AN105">
        <v>0</v>
      </c>
      <c r="AO105">
        <v>0</v>
      </c>
      <c r="AP105">
        <v>1</v>
      </c>
      <c r="AQ105">
        <v>0</v>
      </c>
      <c r="AR105">
        <v>0</v>
      </c>
      <c r="AS105" t="s">
        <v>6</v>
      </c>
      <c r="AT105">
        <v>162</v>
      </c>
      <c r="AU105" t="s">
        <v>6</v>
      </c>
      <c r="AV105">
        <v>0</v>
      </c>
      <c r="AW105">
        <v>2</v>
      </c>
      <c r="AX105">
        <v>69995214</v>
      </c>
      <c r="AY105">
        <v>1</v>
      </c>
      <c r="AZ105">
        <v>0</v>
      </c>
      <c r="BA105">
        <v>139</v>
      </c>
      <c r="BB105">
        <v>3</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CV105">
        <v>0</v>
      </c>
      <c r="CW105">
        <v>0</v>
      </c>
      <c r="CX105">
        <f>ROUND(Y105*Source!I123,9)</f>
        <v>14.58</v>
      </c>
      <c r="CY105">
        <f t="shared" si="40"/>
        <v>1.74</v>
      </c>
      <c r="CZ105">
        <f t="shared" si="41"/>
        <v>1.74</v>
      </c>
      <c r="DA105">
        <f t="shared" si="42"/>
        <v>1</v>
      </c>
      <c r="DB105">
        <f t="shared" si="37"/>
        <v>281.88</v>
      </c>
      <c r="DC105">
        <f t="shared" si="38"/>
        <v>0</v>
      </c>
      <c r="DD105" t="s">
        <v>6</v>
      </c>
      <c r="DE105" t="s">
        <v>6</v>
      </c>
      <c r="DF105">
        <f t="shared" si="39"/>
        <v>29</v>
      </c>
      <c r="DG105">
        <f t="shared" si="35"/>
        <v>0</v>
      </c>
      <c r="DH105">
        <f>Source!I123*SmtRes!Y105</f>
        <v>14.58</v>
      </c>
      <c r="DI105">
        <f t="shared" si="43"/>
        <v>1.74</v>
      </c>
      <c r="DJ105">
        <f>EtalonRes!Y139</f>
        <v>1.74</v>
      </c>
      <c r="DK105">
        <f>Source!BC123</f>
        <v>1</v>
      </c>
      <c r="DL105" t="s">
        <v>6</v>
      </c>
      <c r="DM105">
        <v>0</v>
      </c>
      <c r="DN105" t="s">
        <v>6</v>
      </c>
      <c r="DO105">
        <v>0</v>
      </c>
      <c r="GP105">
        <v>1</v>
      </c>
      <c r="GQ105">
        <v>-1</v>
      </c>
      <c r="GR105">
        <v>-1</v>
      </c>
    </row>
    <row r="106" spans="1:200" x14ac:dyDescent="0.2">
      <c r="A106">
        <f>ROW(Source!A123)</f>
        <v>123</v>
      </c>
      <c r="B106">
        <v>69994508</v>
      </c>
      <c r="C106">
        <v>69995186</v>
      </c>
      <c r="D106">
        <v>27374886</v>
      </c>
      <c r="E106">
        <v>1</v>
      </c>
      <c r="F106">
        <v>1</v>
      </c>
      <c r="G106">
        <v>1</v>
      </c>
      <c r="H106">
        <v>3</v>
      </c>
      <c r="I106" t="s">
        <v>205</v>
      </c>
      <c r="J106" t="s">
        <v>207</v>
      </c>
      <c r="K106" t="s">
        <v>206</v>
      </c>
      <c r="L106">
        <v>1301</v>
      </c>
      <c r="N106">
        <v>1003</v>
      </c>
      <c r="O106" t="s">
        <v>45</v>
      </c>
      <c r="P106" t="s">
        <v>45</v>
      </c>
      <c r="Q106">
        <v>1</v>
      </c>
      <c r="W106">
        <v>0</v>
      </c>
      <c r="X106">
        <v>-1974091151</v>
      </c>
      <c r="Y106">
        <f t="shared" si="36"/>
        <v>117</v>
      </c>
      <c r="AA106">
        <v>0.6</v>
      </c>
      <c r="AB106">
        <v>0</v>
      </c>
      <c r="AC106">
        <v>0</v>
      </c>
      <c r="AD106">
        <v>0</v>
      </c>
      <c r="AE106">
        <v>0.6</v>
      </c>
      <c r="AF106">
        <v>0</v>
      </c>
      <c r="AG106">
        <v>0</v>
      </c>
      <c r="AH106">
        <v>0</v>
      </c>
      <c r="AI106">
        <v>1</v>
      </c>
      <c r="AJ106">
        <v>1</v>
      </c>
      <c r="AK106">
        <v>1</v>
      </c>
      <c r="AL106">
        <v>1</v>
      </c>
      <c r="AM106">
        <v>0</v>
      </c>
      <c r="AN106">
        <v>0</v>
      </c>
      <c r="AO106">
        <v>0</v>
      </c>
      <c r="AP106">
        <v>1</v>
      </c>
      <c r="AQ106">
        <v>0</v>
      </c>
      <c r="AR106">
        <v>0</v>
      </c>
      <c r="AS106" t="s">
        <v>6</v>
      </c>
      <c r="AT106">
        <v>117</v>
      </c>
      <c r="AU106" t="s">
        <v>6</v>
      </c>
      <c r="AV106">
        <v>0</v>
      </c>
      <c r="AW106">
        <v>2</v>
      </c>
      <c r="AX106">
        <v>69995215</v>
      </c>
      <c r="AY106">
        <v>1</v>
      </c>
      <c r="AZ106">
        <v>0</v>
      </c>
      <c r="BA106">
        <v>140</v>
      </c>
      <c r="BB106">
        <v>3</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CV106">
        <v>0</v>
      </c>
      <c r="CW106">
        <v>0</v>
      </c>
      <c r="CX106">
        <f>ROUND(Y106*Source!I123,9)</f>
        <v>10.53</v>
      </c>
      <c r="CY106">
        <f t="shared" si="40"/>
        <v>0.6</v>
      </c>
      <c r="CZ106">
        <f t="shared" si="41"/>
        <v>0.6</v>
      </c>
      <c r="DA106">
        <f t="shared" si="42"/>
        <v>1</v>
      </c>
      <c r="DB106">
        <f t="shared" si="37"/>
        <v>70.2</v>
      </c>
      <c r="DC106">
        <f t="shared" si="38"/>
        <v>0</v>
      </c>
      <c r="DD106" t="s">
        <v>6</v>
      </c>
      <c r="DE106" t="s">
        <v>6</v>
      </c>
      <c r="DF106">
        <f t="shared" si="39"/>
        <v>11</v>
      </c>
      <c r="DG106">
        <f t="shared" si="35"/>
        <v>0</v>
      </c>
      <c r="DH106">
        <f>Source!I123*SmtRes!Y106</f>
        <v>10.53</v>
      </c>
      <c r="DI106">
        <f t="shared" si="43"/>
        <v>0.6</v>
      </c>
      <c r="DJ106">
        <f>EtalonRes!Y140</f>
        <v>0.6</v>
      </c>
      <c r="DK106">
        <f>Source!BC123</f>
        <v>1</v>
      </c>
      <c r="DL106" t="s">
        <v>6</v>
      </c>
      <c r="DM106">
        <v>0</v>
      </c>
      <c r="DN106" t="s">
        <v>6</v>
      </c>
      <c r="DO106">
        <v>0</v>
      </c>
      <c r="GP106">
        <v>1</v>
      </c>
      <c r="GQ106">
        <v>-1</v>
      </c>
      <c r="GR106">
        <v>-1</v>
      </c>
    </row>
    <row r="107" spans="1:200" x14ac:dyDescent="0.2">
      <c r="A107">
        <f>ROW(Source!A123)</f>
        <v>123</v>
      </c>
      <c r="B107">
        <v>69994508</v>
      </c>
      <c r="C107">
        <v>69995186</v>
      </c>
      <c r="D107">
        <v>27375596</v>
      </c>
      <c r="E107">
        <v>1</v>
      </c>
      <c r="F107">
        <v>1</v>
      </c>
      <c r="G107">
        <v>1</v>
      </c>
      <c r="H107">
        <v>3</v>
      </c>
      <c r="I107" t="s">
        <v>209</v>
      </c>
      <c r="J107" t="s">
        <v>211</v>
      </c>
      <c r="K107" t="s">
        <v>210</v>
      </c>
      <c r="L107">
        <v>1327</v>
      </c>
      <c r="N107">
        <v>1005</v>
      </c>
      <c r="O107" t="s">
        <v>59</v>
      </c>
      <c r="P107" t="s">
        <v>59</v>
      </c>
      <c r="Q107">
        <v>1</v>
      </c>
      <c r="W107">
        <v>0</v>
      </c>
      <c r="X107">
        <v>-91537300</v>
      </c>
      <c r="Y107">
        <f t="shared" si="36"/>
        <v>102</v>
      </c>
      <c r="AA107">
        <v>15.1</v>
      </c>
      <c r="AB107">
        <v>0</v>
      </c>
      <c r="AC107">
        <v>0</v>
      </c>
      <c r="AD107">
        <v>0</v>
      </c>
      <c r="AE107">
        <v>15.1</v>
      </c>
      <c r="AF107">
        <v>0</v>
      </c>
      <c r="AG107">
        <v>0</v>
      </c>
      <c r="AH107">
        <v>0</v>
      </c>
      <c r="AI107">
        <v>1</v>
      </c>
      <c r="AJ107">
        <v>1</v>
      </c>
      <c r="AK107">
        <v>1</v>
      </c>
      <c r="AL107">
        <v>1</v>
      </c>
      <c r="AM107">
        <v>0</v>
      </c>
      <c r="AN107">
        <v>0</v>
      </c>
      <c r="AO107">
        <v>0</v>
      </c>
      <c r="AP107">
        <v>1</v>
      </c>
      <c r="AQ107">
        <v>0</v>
      </c>
      <c r="AR107">
        <v>0</v>
      </c>
      <c r="AS107" t="s">
        <v>6</v>
      </c>
      <c r="AT107">
        <v>102</v>
      </c>
      <c r="AU107" t="s">
        <v>6</v>
      </c>
      <c r="AV107">
        <v>0</v>
      </c>
      <c r="AW107">
        <v>2</v>
      </c>
      <c r="AX107">
        <v>69995216</v>
      </c>
      <c r="AY107">
        <v>1</v>
      </c>
      <c r="AZ107">
        <v>6144</v>
      </c>
      <c r="BA107">
        <v>141</v>
      </c>
      <c r="BB107">
        <v>3</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CV107">
        <v>0</v>
      </c>
      <c r="CW107">
        <v>0</v>
      </c>
      <c r="CX107">
        <f>ROUND(Y107*Source!I123,9)</f>
        <v>9.18</v>
      </c>
      <c r="CY107">
        <f t="shared" si="40"/>
        <v>15.1</v>
      </c>
      <c r="CZ107">
        <f t="shared" si="41"/>
        <v>15.1</v>
      </c>
      <c r="DA107">
        <f t="shared" si="42"/>
        <v>1</v>
      </c>
      <c r="DB107">
        <f t="shared" si="37"/>
        <v>1540.2</v>
      </c>
      <c r="DC107">
        <f t="shared" si="38"/>
        <v>0</v>
      </c>
      <c r="DD107" t="s">
        <v>6</v>
      </c>
      <c r="DE107" t="s">
        <v>6</v>
      </c>
      <c r="DF107">
        <f t="shared" si="39"/>
        <v>138</v>
      </c>
      <c r="DG107">
        <f t="shared" si="35"/>
        <v>0</v>
      </c>
      <c r="DH107">
        <f>Source!I123*SmtRes!Y107</f>
        <v>9.18</v>
      </c>
      <c r="DI107">
        <f t="shared" si="43"/>
        <v>15.1</v>
      </c>
      <c r="DJ107">
        <f>EtalonRes!Y141</f>
        <v>15.1</v>
      </c>
      <c r="DK107">
        <f>Source!BC123</f>
        <v>1</v>
      </c>
      <c r="DL107" t="s">
        <v>6</v>
      </c>
      <c r="DM107">
        <v>0</v>
      </c>
      <c r="DN107" t="s">
        <v>6</v>
      </c>
      <c r="DO107">
        <v>0</v>
      </c>
      <c r="GP107">
        <v>1</v>
      </c>
      <c r="GQ107">
        <v>-1</v>
      </c>
      <c r="GR107">
        <v>-1</v>
      </c>
    </row>
    <row r="108" spans="1:200" x14ac:dyDescent="0.2">
      <c r="A108">
        <f>ROW(Source!A123)</f>
        <v>123</v>
      </c>
      <c r="B108">
        <v>69994508</v>
      </c>
      <c r="C108">
        <v>69995186</v>
      </c>
      <c r="D108">
        <v>27378965</v>
      </c>
      <c r="E108">
        <v>1</v>
      </c>
      <c r="F108">
        <v>1</v>
      </c>
      <c r="G108">
        <v>1</v>
      </c>
      <c r="H108">
        <v>3</v>
      </c>
      <c r="I108" t="s">
        <v>214</v>
      </c>
      <c r="J108" t="s">
        <v>216</v>
      </c>
      <c r="K108" t="s">
        <v>215</v>
      </c>
      <c r="L108">
        <v>1354</v>
      </c>
      <c r="N108">
        <v>1010</v>
      </c>
      <c r="O108" t="s">
        <v>65</v>
      </c>
      <c r="P108" t="s">
        <v>65</v>
      </c>
      <c r="Q108">
        <v>1</v>
      </c>
      <c r="W108">
        <v>0</v>
      </c>
      <c r="X108">
        <v>1971670200</v>
      </c>
      <c r="Y108">
        <f t="shared" si="36"/>
        <v>3788</v>
      </c>
      <c r="AA108">
        <v>0.02</v>
      </c>
      <c r="AB108">
        <v>0</v>
      </c>
      <c r="AC108">
        <v>0</v>
      </c>
      <c r="AD108">
        <v>0</v>
      </c>
      <c r="AE108">
        <v>0.02</v>
      </c>
      <c r="AF108">
        <v>0</v>
      </c>
      <c r="AG108">
        <v>0</v>
      </c>
      <c r="AH108">
        <v>0</v>
      </c>
      <c r="AI108">
        <v>1</v>
      </c>
      <c r="AJ108">
        <v>1</v>
      </c>
      <c r="AK108">
        <v>1</v>
      </c>
      <c r="AL108">
        <v>1</v>
      </c>
      <c r="AM108">
        <v>0</v>
      </c>
      <c r="AN108">
        <v>0</v>
      </c>
      <c r="AO108">
        <v>0</v>
      </c>
      <c r="AP108">
        <v>1</v>
      </c>
      <c r="AQ108">
        <v>0</v>
      </c>
      <c r="AR108">
        <v>0</v>
      </c>
      <c r="AS108" t="s">
        <v>6</v>
      </c>
      <c r="AT108">
        <v>3788</v>
      </c>
      <c r="AU108" t="s">
        <v>6</v>
      </c>
      <c r="AV108">
        <v>0</v>
      </c>
      <c r="AW108">
        <v>2</v>
      </c>
      <c r="AX108">
        <v>69995217</v>
      </c>
      <c r="AY108">
        <v>1</v>
      </c>
      <c r="AZ108">
        <v>0</v>
      </c>
      <c r="BA108">
        <v>142</v>
      </c>
      <c r="BB108">
        <v>3</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0</v>
      </c>
      <c r="BW108">
        <v>0</v>
      </c>
      <c r="CV108">
        <v>0</v>
      </c>
      <c r="CW108">
        <v>0</v>
      </c>
      <c r="CX108">
        <f>ROUND(Y108*Source!I123,9)</f>
        <v>340.92</v>
      </c>
      <c r="CY108">
        <f t="shared" si="40"/>
        <v>0.02</v>
      </c>
      <c r="CZ108">
        <f t="shared" si="41"/>
        <v>0.02</v>
      </c>
      <c r="DA108">
        <f t="shared" si="42"/>
        <v>1</v>
      </c>
      <c r="DB108">
        <f t="shared" si="37"/>
        <v>75.760000000000005</v>
      </c>
      <c r="DC108">
        <f t="shared" si="38"/>
        <v>0</v>
      </c>
      <c r="DD108" t="s">
        <v>6</v>
      </c>
      <c r="DE108" t="s">
        <v>6</v>
      </c>
      <c r="DF108">
        <f t="shared" si="39"/>
        <v>0</v>
      </c>
      <c r="DG108">
        <f t="shared" si="35"/>
        <v>0</v>
      </c>
      <c r="DH108">
        <f>Source!I123*SmtRes!Y108</f>
        <v>340.91999999999996</v>
      </c>
      <c r="DI108">
        <f t="shared" si="43"/>
        <v>0.02</v>
      </c>
      <c r="DJ108">
        <f>EtalonRes!Y142</f>
        <v>0.02</v>
      </c>
      <c r="DK108">
        <f>Source!BC123</f>
        <v>1</v>
      </c>
      <c r="DL108" t="s">
        <v>6</v>
      </c>
      <c r="DM108">
        <v>0</v>
      </c>
      <c r="DN108" t="s">
        <v>6</v>
      </c>
      <c r="DO108">
        <v>0</v>
      </c>
      <c r="GP108">
        <v>1</v>
      </c>
      <c r="GQ108">
        <v>-1</v>
      </c>
      <c r="GR108">
        <v>-1</v>
      </c>
    </row>
    <row r="109" spans="1:200" x14ac:dyDescent="0.2">
      <c r="A109">
        <f>ROW(Source!A123)</f>
        <v>123</v>
      </c>
      <c r="B109">
        <v>69994508</v>
      </c>
      <c r="C109">
        <v>69995186</v>
      </c>
      <c r="D109">
        <v>27378641</v>
      </c>
      <c r="E109">
        <v>1</v>
      </c>
      <c r="F109">
        <v>1</v>
      </c>
      <c r="G109">
        <v>1</v>
      </c>
      <c r="H109">
        <v>3</v>
      </c>
      <c r="I109" t="s">
        <v>218</v>
      </c>
      <c r="J109" t="s">
        <v>220</v>
      </c>
      <c r="K109" t="s">
        <v>219</v>
      </c>
      <c r="L109">
        <v>1354</v>
      </c>
      <c r="N109">
        <v>1010</v>
      </c>
      <c r="O109" t="s">
        <v>65</v>
      </c>
      <c r="P109" t="s">
        <v>65</v>
      </c>
      <c r="Q109">
        <v>1</v>
      </c>
      <c r="W109">
        <v>0</v>
      </c>
      <c r="X109">
        <v>1663887763</v>
      </c>
      <c r="Y109">
        <f t="shared" si="36"/>
        <v>70</v>
      </c>
      <c r="AA109">
        <v>0.7</v>
      </c>
      <c r="AB109">
        <v>0</v>
      </c>
      <c r="AC109">
        <v>0</v>
      </c>
      <c r="AD109">
        <v>0</v>
      </c>
      <c r="AE109">
        <v>0.7</v>
      </c>
      <c r="AF109">
        <v>0</v>
      </c>
      <c r="AG109">
        <v>0</v>
      </c>
      <c r="AH109">
        <v>0</v>
      </c>
      <c r="AI109">
        <v>1</v>
      </c>
      <c r="AJ109">
        <v>1</v>
      </c>
      <c r="AK109">
        <v>1</v>
      </c>
      <c r="AL109">
        <v>1</v>
      </c>
      <c r="AM109">
        <v>0</v>
      </c>
      <c r="AN109">
        <v>0</v>
      </c>
      <c r="AO109">
        <v>0</v>
      </c>
      <c r="AP109">
        <v>1</v>
      </c>
      <c r="AQ109">
        <v>0</v>
      </c>
      <c r="AR109">
        <v>0</v>
      </c>
      <c r="AS109" t="s">
        <v>6</v>
      </c>
      <c r="AT109">
        <v>70</v>
      </c>
      <c r="AU109" t="s">
        <v>6</v>
      </c>
      <c r="AV109">
        <v>0</v>
      </c>
      <c r="AW109">
        <v>2</v>
      </c>
      <c r="AX109">
        <v>69995218</v>
      </c>
      <c r="AY109">
        <v>1</v>
      </c>
      <c r="AZ109">
        <v>0</v>
      </c>
      <c r="BA109">
        <v>143</v>
      </c>
      <c r="BB109">
        <v>3</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CV109">
        <v>0</v>
      </c>
      <c r="CW109">
        <v>0</v>
      </c>
      <c r="CX109">
        <f>ROUND(Y109*Source!I123,9)</f>
        <v>6.3</v>
      </c>
      <c r="CY109">
        <f t="shared" si="40"/>
        <v>0.7</v>
      </c>
      <c r="CZ109">
        <f t="shared" si="41"/>
        <v>0.7</v>
      </c>
      <c r="DA109">
        <f t="shared" si="42"/>
        <v>1</v>
      </c>
      <c r="DB109">
        <f t="shared" si="37"/>
        <v>49</v>
      </c>
      <c r="DC109">
        <f t="shared" si="38"/>
        <v>0</v>
      </c>
      <c r="DD109" t="s">
        <v>6</v>
      </c>
      <c r="DE109" t="s">
        <v>6</v>
      </c>
      <c r="DF109">
        <f t="shared" si="39"/>
        <v>6</v>
      </c>
      <c r="DG109">
        <f t="shared" si="35"/>
        <v>0</v>
      </c>
      <c r="DH109">
        <f>Source!I123*SmtRes!Y109</f>
        <v>6.3</v>
      </c>
      <c r="DI109">
        <f t="shared" si="43"/>
        <v>0.7</v>
      </c>
      <c r="DJ109">
        <f>EtalonRes!Y143</f>
        <v>0.7</v>
      </c>
      <c r="DK109">
        <f>Source!BC123</f>
        <v>1</v>
      </c>
      <c r="DL109" t="s">
        <v>6</v>
      </c>
      <c r="DM109">
        <v>0</v>
      </c>
      <c r="DN109" t="s">
        <v>6</v>
      </c>
      <c r="DO109">
        <v>0</v>
      </c>
      <c r="GP109">
        <v>1</v>
      </c>
      <c r="GQ109">
        <v>-1</v>
      </c>
      <c r="GR109">
        <v>-1</v>
      </c>
    </row>
    <row r="110" spans="1:200" x14ac:dyDescent="0.2">
      <c r="A110">
        <f>ROW(Source!A123)</f>
        <v>123</v>
      </c>
      <c r="B110">
        <v>69994508</v>
      </c>
      <c r="C110">
        <v>69995186</v>
      </c>
      <c r="D110">
        <v>27378714</v>
      </c>
      <c r="E110">
        <v>1</v>
      </c>
      <c r="F110">
        <v>1</v>
      </c>
      <c r="G110">
        <v>1</v>
      </c>
      <c r="H110">
        <v>3</v>
      </c>
      <c r="I110" t="s">
        <v>73</v>
      </c>
      <c r="J110" t="s">
        <v>75</v>
      </c>
      <c r="K110" t="s">
        <v>74</v>
      </c>
      <c r="L110">
        <v>1354</v>
      </c>
      <c r="N110">
        <v>1010</v>
      </c>
      <c r="O110" t="s">
        <v>65</v>
      </c>
      <c r="P110" t="s">
        <v>65</v>
      </c>
      <c r="Q110">
        <v>1</v>
      </c>
      <c r="W110">
        <v>0</v>
      </c>
      <c r="X110">
        <v>-536818528</v>
      </c>
      <c r="Y110">
        <f t="shared" si="36"/>
        <v>163</v>
      </c>
      <c r="AA110">
        <v>0.08</v>
      </c>
      <c r="AB110">
        <v>0</v>
      </c>
      <c r="AC110">
        <v>0</v>
      </c>
      <c r="AD110">
        <v>0</v>
      </c>
      <c r="AE110">
        <v>0.08</v>
      </c>
      <c r="AF110">
        <v>0</v>
      </c>
      <c r="AG110">
        <v>0</v>
      </c>
      <c r="AH110">
        <v>0</v>
      </c>
      <c r="AI110">
        <v>1</v>
      </c>
      <c r="AJ110">
        <v>1</v>
      </c>
      <c r="AK110">
        <v>1</v>
      </c>
      <c r="AL110">
        <v>1</v>
      </c>
      <c r="AM110">
        <v>0</v>
      </c>
      <c r="AN110">
        <v>0</v>
      </c>
      <c r="AO110">
        <v>0</v>
      </c>
      <c r="AP110">
        <v>1</v>
      </c>
      <c r="AQ110">
        <v>0</v>
      </c>
      <c r="AR110">
        <v>0</v>
      </c>
      <c r="AS110" t="s">
        <v>6</v>
      </c>
      <c r="AT110">
        <v>163</v>
      </c>
      <c r="AU110" t="s">
        <v>6</v>
      </c>
      <c r="AV110">
        <v>0</v>
      </c>
      <c r="AW110">
        <v>2</v>
      </c>
      <c r="AX110">
        <v>69995219</v>
      </c>
      <c r="AY110">
        <v>1</v>
      </c>
      <c r="AZ110">
        <v>0</v>
      </c>
      <c r="BA110">
        <v>144</v>
      </c>
      <c r="BB110">
        <v>3</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v>
      </c>
      <c r="BV110">
        <v>0</v>
      </c>
      <c r="BW110">
        <v>0</v>
      </c>
      <c r="CV110">
        <v>0</v>
      </c>
      <c r="CW110">
        <v>0</v>
      </c>
      <c r="CX110">
        <f>ROUND(Y110*Source!I123,9)</f>
        <v>14.67</v>
      </c>
      <c r="CY110">
        <f t="shared" si="40"/>
        <v>0.08</v>
      </c>
      <c r="CZ110">
        <f t="shared" si="41"/>
        <v>0.08</v>
      </c>
      <c r="DA110">
        <f t="shared" si="42"/>
        <v>1</v>
      </c>
      <c r="DB110">
        <f t="shared" si="37"/>
        <v>13.04</v>
      </c>
      <c r="DC110">
        <f t="shared" si="38"/>
        <v>0</v>
      </c>
      <c r="DD110" t="s">
        <v>6</v>
      </c>
      <c r="DE110" t="s">
        <v>6</v>
      </c>
      <c r="DF110">
        <f t="shared" si="39"/>
        <v>0</v>
      </c>
      <c r="DG110">
        <f t="shared" si="35"/>
        <v>0</v>
      </c>
      <c r="DH110">
        <f>Source!I123*SmtRes!Y110</f>
        <v>14.67</v>
      </c>
      <c r="DI110">
        <f t="shared" si="43"/>
        <v>0.08</v>
      </c>
      <c r="DJ110">
        <f>EtalonRes!Y144</f>
        <v>0.08</v>
      </c>
      <c r="DK110">
        <f>Source!BC123</f>
        <v>1</v>
      </c>
      <c r="DL110" t="s">
        <v>6</v>
      </c>
      <c r="DM110">
        <v>0</v>
      </c>
      <c r="DN110" t="s">
        <v>6</v>
      </c>
      <c r="DO110">
        <v>0</v>
      </c>
      <c r="GP110">
        <v>1</v>
      </c>
      <c r="GQ110">
        <v>-1</v>
      </c>
      <c r="GR110">
        <v>-1</v>
      </c>
    </row>
    <row r="111" spans="1:200" x14ac:dyDescent="0.2">
      <c r="A111">
        <f>ROW(Source!A123)</f>
        <v>123</v>
      </c>
      <c r="B111">
        <v>69994508</v>
      </c>
      <c r="C111">
        <v>69995186</v>
      </c>
      <c r="D111">
        <v>27382840</v>
      </c>
      <c r="E111">
        <v>1</v>
      </c>
      <c r="F111">
        <v>1</v>
      </c>
      <c r="G111">
        <v>1</v>
      </c>
      <c r="H111">
        <v>3</v>
      </c>
      <c r="I111" t="s">
        <v>224</v>
      </c>
      <c r="J111" t="s">
        <v>227</v>
      </c>
      <c r="K111" t="s">
        <v>225</v>
      </c>
      <c r="L111">
        <v>1339</v>
      </c>
      <c r="N111">
        <v>1007</v>
      </c>
      <c r="O111" t="s">
        <v>226</v>
      </c>
      <c r="P111" t="s">
        <v>226</v>
      </c>
      <c r="Q111">
        <v>1</v>
      </c>
      <c r="W111">
        <v>0</v>
      </c>
      <c r="X111">
        <v>233919276</v>
      </c>
      <c r="Y111">
        <f t="shared" si="36"/>
        <v>5.0694439999999998</v>
      </c>
      <c r="AA111">
        <v>699.86</v>
      </c>
      <c r="AB111">
        <v>0</v>
      </c>
      <c r="AC111">
        <v>0</v>
      </c>
      <c r="AD111">
        <v>0</v>
      </c>
      <c r="AE111">
        <v>699.86</v>
      </c>
      <c r="AF111">
        <v>0</v>
      </c>
      <c r="AG111">
        <v>0</v>
      </c>
      <c r="AH111">
        <v>0</v>
      </c>
      <c r="AI111">
        <v>1</v>
      </c>
      <c r="AJ111">
        <v>1</v>
      </c>
      <c r="AK111">
        <v>1</v>
      </c>
      <c r="AL111">
        <v>1</v>
      </c>
      <c r="AM111">
        <v>0</v>
      </c>
      <c r="AN111">
        <v>0</v>
      </c>
      <c r="AO111">
        <v>0</v>
      </c>
      <c r="AP111">
        <v>1</v>
      </c>
      <c r="AQ111">
        <v>0</v>
      </c>
      <c r="AR111">
        <v>0</v>
      </c>
      <c r="AS111" t="s">
        <v>6</v>
      </c>
      <c r="AT111">
        <v>5.0694439999999998</v>
      </c>
      <c r="AU111" t="s">
        <v>6</v>
      </c>
      <c r="AV111">
        <v>0</v>
      </c>
      <c r="AW111">
        <v>1</v>
      </c>
      <c r="AX111">
        <v>-1</v>
      </c>
      <c r="AY111">
        <v>0</v>
      </c>
      <c r="AZ111">
        <v>0</v>
      </c>
      <c r="BA111" t="s">
        <v>6</v>
      </c>
      <c r="BB111">
        <v>0</v>
      </c>
      <c r="BC111">
        <v>0</v>
      </c>
      <c r="BD111">
        <v>0</v>
      </c>
      <c r="BE111">
        <v>0</v>
      </c>
      <c r="BF111">
        <v>0</v>
      </c>
      <c r="BG111">
        <v>0</v>
      </c>
      <c r="BH111">
        <v>0</v>
      </c>
      <c r="BI111">
        <v>0</v>
      </c>
      <c r="BJ111">
        <v>0</v>
      </c>
      <c r="BK111">
        <v>0</v>
      </c>
      <c r="BL111">
        <v>0</v>
      </c>
      <c r="BM111">
        <v>0</v>
      </c>
      <c r="BN111">
        <v>0</v>
      </c>
      <c r="BO111">
        <v>0</v>
      </c>
      <c r="BP111">
        <v>0</v>
      </c>
      <c r="BQ111">
        <v>0</v>
      </c>
      <c r="BR111">
        <v>0</v>
      </c>
      <c r="BS111">
        <v>0</v>
      </c>
      <c r="BT111">
        <v>0</v>
      </c>
      <c r="BU111">
        <v>0</v>
      </c>
      <c r="BV111">
        <v>0</v>
      </c>
      <c r="BW111">
        <v>0</v>
      </c>
      <c r="CV111">
        <v>0</v>
      </c>
      <c r="CW111">
        <v>0</v>
      </c>
      <c r="CX111">
        <f>ROUND(Y111*Source!I123,9)</f>
        <v>0.45624996000000001</v>
      </c>
      <c r="CY111">
        <f t="shared" si="40"/>
        <v>699.86</v>
      </c>
      <c r="CZ111">
        <f t="shared" si="41"/>
        <v>699.86</v>
      </c>
      <c r="DA111">
        <f t="shared" si="42"/>
        <v>1</v>
      </c>
      <c r="DB111">
        <f t="shared" si="37"/>
        <v>3547.9</v>
      </c>
      <c r="DC111">
        <f t="shared" si="38"/>
        <v>0</v>
      </c>
      <c r="DD111" t="s">
        <v>6</v>
      </c>
      <c r="DE111" t="s">
        <v>6</v>
      </c>
      <c r="DF111">
        <f t="shared" si="39"/>
        <v>319</v>
      </c>
      <c r="DG111">
        <f t="shared" si="35"/>
        <v>0</v>
      </c>
      <c r="DH111">
        <f>Source!I123*SmtRes!Y111</f>
        <v>0.45624995999999995</v>
      </c>
      <c r="DI111">
        <f t="shared" si="43"/>
        <v>699.86</v>
      </c>
      <c r="DJ111">
        <f t="shared" ref="DJ111" si="44">DF111</f>
        <v>319</v>
      </c>
      <c r="DK111">
        <f>Source!BC123</f>
        <v>1</v>
      </c>
      <c r="DL111" t="s">
        <v>6</v>
      </c>
      <c r="DM111">
        <v>0</v>
      </c>
      <c r="DN111" t="s">
        <v>6</v>
      </c>
      <c r="DO111">
        <v>0</v>
      </c>
      <c r="GP111">
        <v>1</v>
      </c>
      <c r="GQ111">
        <v>-1</v>
      </c>
      <c r="GR111">
        <v>-1</v>
      </c>
    </row>
    <row r="112" spans="1:200" x14ac:dyDescent="0.2">
      <c r="A112">
        <f>ROW(Source!A123)</f>
        <v>123</v>
      </c>
      <c r="B112">
        <v>69994508</v>
      </c>
      <c r="C112">
        <v>69995186</v>
      </c>
      <c r="D112">
        <v>27392067</v>
      </c>
      <c r="E112">
        <v>1</v>
      </c>
      <c r="F112">
        <v>1</v>
      </c>
      <c r="G112">
        <v>1</v>
      </c>
      <c r="H112">
        <v>3</v>
      </c>
      <c r="I112" t="s">
        <v>230</v>
      </c>
      <c r="J112" t="s">
        <v>231</v>
      </c>
      <c r="K112" t="s">
        <v>79</v>
      </c>
      <c r="L112">
        <v>1301</v>
      </c>
      <c r="N112">
        <v>1003</v>
      </c>
      <c r="O112" t="s">
        <v>45</v>
      </c>
      <c r="P112" t="s">
        <v>45</v>
      </c>
      <c r="Q112">
        <v>1</v>
      </c>
      <c r="W112">
        <v>0</v>
      </c>
      <c r="X112">
        <v>1720820957</v>
      </c>
      <c r="Y112">
        <f t="shared" si="36"/>
        <v>158</v>
      </c>
      <c r="AA112">
        <v>6.2</v>
      </c>
      <c r="AB112">
        <v>0</v>
      </c>
      <c r="AC112">
        <v>0</v>
      </c>
      <c r="AD112">
        <v>0</v>
      </c>
      <c r="AE112">
        <v>6.2</v>
      </c>
      <c r="AF112">
        <v>0</v>
      </c>
      <c r="AG112">
        <v>0</v>
      </c>
      <c r="AH112">
        <v>0</v>
      </c>
      <c r="AI112">
        <v>1</v>
      </c>
      <c r="AJ112">
        <v>1</v>
      </c>
      <c r="AK112">
        <v>1</v>
      </c>
      <c r="AL112">
        <v>1</v>
      </c>
      <c r="AM112">
        <v>0</v>
      </c>
      <c r="AN112">
        <v>0</v>
      </c>
      <c r="AO112">
        <v>0</v>
      </c>
      <c r="AP112">
        <v>1</v>
      </c>
      <c r="AQ112">
        <v>0</v>
      </c>
      <c r="AR112">
        <v>0</v>
      </c>
      <c r="AS112" t="s">
        <v>6</v>
      </c>
      <c r="AT112">
        <v>158</v>
      </c>
      <c r="AU112" t="s">
        <v>6</v>
      </c>
      <c r="AV112">
        <v>0</v>
      </c>
      <c r="AW112">
        <v>2</v>
      </c>
      <c r="AX112">
        <v>69995221</v>
      </c>
      <c r="AY112">
        <v>1</v>
      </c>
      <c r="AZ112">
        <v>0</v>
      </c>
      <c r="BA112">
        <v>146</v>
      </c>
      <c r="BB112">
        <v>3</v>
      </c>
      <c r="BC112">
        <v>0</v>
      </c>
      <c r="BD112">
        <v>0</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CV112">
        <v>0</v>
      </c>
      <c r="CW112">
        <v>0</v>
      </c>
      <c r="CX112">
        <f>ROUND(Y112*Source!I123,9)</f>
        <v>14.22</v>
      </c>
      <c r="CY112">
        <f t="shared" si="40"/>
        <v>6.2</v>
      </c>
      <c r="CZ112">
        <f t="shared" si="41"/>
        <v>6.2</v>
      </c>
      <c r="DA112">
        <f t="shared" si="42"/>
        <v>1</v>
      </c>
      <c r="DB112">
        <f t="shared" si="37"/>
        <v>979.6</v>
      </c>
      <c r="DC112">
        <f t="shared" si="38"/>
        <v>0</v>
      </c>
      <c r="DD112" t="s">
        <v>6</v>
      </c>
      <c r="DE112" t="s">
        <v>6</v>
      </c>
      <c r="DF112">
        <f t="shared" si="39"/>
        <v>85</v>
      </c>
      <c r="DG112">
        <f t="shared" si="35"/>
        <v>0</v>
      </c>
      <c r="DH112">
        <f>Source!I123*SmtRes!Y112</f>
        <v>14.219999999999999</v>
      </c>
      <c r="DI112">
        <f t="shared" si="43"/>
        <v>6.2</v>
      </c>
      <c r="DJ112">
        <f>EtalonRes!Y146</f>
        <v>6.2</v>
      </c>
      <c r="DK112">
        <f>Source!BC123</f>
        <v>1</v>
      </c>
      <c r="DL112" t="s">
        <v>6</v>
      </c>
      <c r="DM112">
        <v>0</v>
      </c>
      <c r="DN112" t="s">
        <v>6</v>
      </c>
      <c r="DO112">
        <v>0</v>
      </c>
      <c r="GP112">
        <v>1</v>
      </c>
      <c r="GQ112">
        <v>-1</v>
      </c>
      <c r="GR112">
        <v>-1</v>
      </c>
    </row>
    <row r="113" spans="1:200" x14ac:dyDescent="0.2">
      <c r="A113">
        <f>ROW(Source!A123)</f>
        <v>123</v>
      </c>
      <c r="B113">
        <v>69994508</v>
      </c>
      <c r="C113">
        <v>69995186</v>
      </c>
      <c r="D113">
        <v>27392118</v>
      </c>
      <c r="E113">
        <v>1</v>
      </c>
      <c r="F113">
        <v>1</v>
      </c>
      <c r="G113">
        <v>1</v>
      </c>
      <c r="H113">
        <v>3</v>
      </c>
      <c r="I113" t="s">
        <v>232</v>
      </c>
      <c r="J113" t="s">
        <v>234</v>
      </c>
      <c r="K113" t="s">
        <v>233</v>
      </c>
      <c r="L113">
        <v>1301</v>
      </c>
      <c r="N113">
        <v>1003</v>
      </c>
      <c r="O113" t="s">
        <v>45</v>
      </c>
      <c r="P113" t="s">
        <v>45</v>
      </c>
      <c r="Q113">
        <v>1</v>
      </c>
      <c r="W113">
        <v>0</v>
      </c>
      <c r="X113">
        <v>78730886</v>
      </c>
      <c r="Y113">
        <f t="shared" si="36"/>
        <v>254</v>
      </c>
      <c r="AA113">
        <v>6.91</v>
      </c>
      <c r="AB113">
        <v>0</v>
      </c>
      <c r="AC113">
        <v>0</v>
      </c>
      <c r="AD113">
        <v>0</v>
      </c>
      <c r="AE113">
        <v>6.91</v>
      </c>
      <c r="AF113">
        <v>0</v>
      </c>
      <c r="AG113">
        <v>0</v>
      </c>
      <c r="AH113">
        <v>0</v>
      </c>
      <c r="AI113">
        <v>1</v>
      </c>
      <c r="AJ113">
        <v>1</v>
      </c>
      <c r="AK113">
        <v>1</v>
      </c>
      <c r="AL113">
        <v>1</v>
      </c>
      <c r="AM113">
        <v>0</v>
      </c>
      <c r="AN113">
        <v>0</v>
      </c>
      <c r="AO113">
        <v>0</v>
      </c>
      <c r="AP113">
        <v>1</v>
      </c>
      <c r="AQ113">
        <v>0</v>
      </c>
      <c r="AR113">
        <v>0</v>
      </c>
      <c r="AS113" t="s">
        <v>6</v>
      </c>
      <c r="AT113">
        <v>254</v>
      </c>
      <c r="AU113" t="s">
        <v>6</v>
      </c>
      <c r="AV113">
        <v>0</v>
      </c>
      <c r="AW113">
        <v>2</v>
      </c>
      <c r="AX113">
        <v>69995222</v>
      </c>
      <c r="AY113">
        <v>1</v>
      </c>
      <c r="AZ113">
        <v>0</v>
      </c>
      <c r="BA113">
        <v>147</v>
      </c>
      <c r="BB113">
        <v>3</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0</v>
      </c>
      <c r="BW113">
        <v>0</v>
      </c>
      <c r="CV113">
        <v>0</v>
      </c>
      <c r="CW113">
        <v>0</v>
      </c>
      <c r="CX113">
        <f>ROUND(Y113*Source!I123,9)</f>
        <v>22.86</v>
      </c>
      <c r="CY113">
        <f t="shared" si="40"/>
        <v>6.91</v>
      </c>
      <c r="CZ113">
        <f t="shared" si="41"/>
        <v>6.91</v>
      </c>
      <c r="DA113">
        <f t="shared" si="42"/>
        <v>1</v>
      </c>
      <c r="DB113">
        <f t="shared" si="37"/>
        <v>1755.14</v>
      </c>
      <c r="DC113">
        <f t="shared" si="38"/>
        <v>0</v>
      </c>
      <c r="DD113" t="s">
        <v>6</v>
      </c>
      <c r="DE113" t="s">
        <v>6</v>
      </c>
      <c r="DF113">
        <f t="shared" si="39"/>
        <v>160</v>
      </c>
      <c r="DG113">
        <f t="shared" si="35"/>
        <v>0</v>
      </c>
      <c r="DH113">
        <f>Source!I123*SmtRes!Y113</f>
        <v>22.86</v>
      </c>
      <c r="DI113">
        <f t="shared" si="43"/>
        <v>6.91</v>
      </c>
      <c r="DJ113">
        <f>EtalonRes!Y147</f>
        <v>6.91</v>
      </c>
      <c r="DK113">
        <f>Source!BC123</f>
        <v>1</v>
      </c>
      <c r="DL113" t="s">
        <v>6</v>
      </c>
      <c r="DM113">
        <v>0</v>
      </c>
      <c r="DN113" t="s">
        <v>6</v>
      </c>
      <c r="DO113">
        <v>0</v>
      </c>
      <c r="GP113">
        <v>1</v>
      </c>
      <c r="GQ113">
        <v>-1</v>
      </c>
      <c r="GR113">
        <v>-1</v>
      </c>
    </row>
    <row r="114" spans="1:200" x14ac:dyDescent="0.2">
      <c r="A114">
        <f>ROW(Source!A123)</f>
        <v>123</v>
      </c>
      <c r="B114">
        <v>69994508</v>
      </c>
      <c r="C114">
        <v>69995186</v>
      </c>
      <c r="D114">
        <v>27392244</v>
      </c>
      <c r="E114">
        <v>1</v>
      </c>
      <c r="F114">
        <v>1</v>
      </c>
      <c r="G114">
        <v>1</v>
      </c>
      <c r="H114">
        <v>3</v>
      </c>
      <c r="I114" t="s">
        <v>235</v>
      </c>
      <c r="J114" t="s">
        <v>237</v>
      </c>
      <c r="K114" t="s">
        <v>236</v>
      </c>
      <c r="L114">
        <v>1301</v>
      </c>
      <c r="N114">
        <v>1003</v>
      </c>
      <c r="O114" t="s">
        <v>45</v>
      </c>
      <c r="P114" t="s">
        <v>45</v>
      </c>
      <c r="Q114">
        <v>1</v>
      </c>
      <c r="W114">
        <v>0</v>
      </c>
      <c r="X114">
        <v>-1558613246</v>
      </c>
      <c r="Y114">
        <f t="shared" si="36"/>
        <v>39</v>
      </c>
      <c r="AA114">
        <v>4.1900000000000004</v>
      </c>
      <c r="AB114">
        <v>0</v>
      </c>
      <c r="AC114">
        <v>0</v>
      </c>
      <c r="AD114">
        <v>0</v>
      </c>
      <c r="AE114">
        <v>4.1900000000000004</v>
      </c>
      <c r="AF114">
        <v>0</v>
      </c>
      <c r="AG114">
        <v>0</v>
      </c>
      <c r="AH114">
        <v>0</v>
      </c>
      <c r="AI114">
        <v>1</v>
      </c>
      <c r="AJ114">
        <v>1</v>
      </c>
      <c r="AK114">
        <v>1</v>
      </c>
      <c r="AL114">
        <v>1</v>
      </c>
      <c r="AM114">
        <v>0</v>
      </c>
      <c r="AN114">
        <v>0</v>
      </c>
      <c r="AO114">
        <v>0</v>
      </c>
      <c r="AP114">
        <v>1</v>
      </c>
      <c r="AQ114">
        <v>0</v>
      </c>
      <c r="AR114">
        <v>0</v>
      </c>
      <c r="AS114" t="s">
        <v>6</v>
      </c>
      <c r="AT114">
        <v>39</v>
      </c>
      <c r="AU114" t="s">
        <v>6</v>
      </c>
      <c r="AV114">
        <v>0</v>
      </c>
      <c r="AW114">
        <v>2</v>
      </c>
      <c r="AX114">
        <v>69995225</v>
      </c>
      <c r="AY114">
        <v>1</v>
      </c>
      <c r="AZ114">
        <v>0</v>
      </c>
      <c r="BA114">
        <v>150</v>
      </c>
      <c r="BB114">
        <v>3</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CV114">
        <v>0</v>
      </c>
      <c r="CW114">
        <v>0</v>
      </c>
      <c r="CX114">
        <f>ROUND(Y114*Source!I123,9)</f>
        <v>3.51</v>
      </c>
      <c r="CY114">
        <f t="shared" si="40"/>
        <v>4.1900000000000004</v>
      </c>
      <c r="CZ114">
        <f t="shared" si="41"/>
        <v>4.1900000000000004</v>
      </c>
      <c r="DA114">
        <f t="shared" si="42"/>
        <v>1</v>
      </c>
      <c r="DB114">
        <f t="shared" si="37"/>
        <v>163.41</v>
      </c>
      <c r="DC114">
        <f t="shared" si="38"/>
        <v>0</v>
      </c>
      <c r="DD114" t="s">
        <v>6</v>
      </c>
      <c r="DE114" t="s">
        <v>6</v>
      </c>
      <c r="DF114">
        <f t="shared" si="39"/>
        <v>14</v>
      </c>
      <c r="DG114">
        <f t="shared" si="35"/>
        <v>0</v>
      </c>
      <c r="DH114">
        <f>Source!I123*SmtRes!Y114</f>
        <v>3.51</v>
      </c>
      <c r="DI114">
        <f t="shared" si="43"/>
        <v>4.1900000000000004</v>
      </c>
      <c r="DJ114">
        <f>EtalonRes!Y150</f>
        <v>4.1900000000000004</v>
      </c>
      <c r="DK114">
        <f>Source!BC123</f>
        <v>1</v>
      </c>
      <c r="DL114" t="s">
        <v>6</v>
      </c>
      <c r="DM114">
        <v>0</v>
      </c>
      <c r="DN114" t="s">
        <v>6</v>
      </c>
      <c r="DO114">
        <v>0</v>
      </c>
      <c r="GP114">
        <v>1</v>
      </c>
      <c r="GQ114">
        <v>-1</v>
      </c>
      <c r="GR114">
        <v>-1</v>
      </c>
    </row>
    <row r="115" spans="1:200" x14ac:dyDescent="0.2">
      <c r="A115">
        <f>ROW(Source!A124)</f>
        <v>124</v>
      </c>
      <c r="B115">
        <v>69994509</v>
      </c>
      <c r="C115">
        <v>69995186</v>
      </c>
      <c r="D115">
        <v>27493137</v>
      </c>
      <c r="E115">
        <v>1</v>
      </c>
      <c r="F115">
        <v>1</v>
      </c>
      <c r="G115">
        <v>1</v>
      </c>
      <c r="H115">
        <v>1</v>
      </c>
      <c r="I115" t="s">
        <v>311</v>
      </c>
      <c r="J115" t="s">
        <v>6</v>
      </c>
      <c r="K115" t="s">
        <v>312</v>
      </c>
      <c r="L115">
        <v>1369</v>
      </c>
      <c r="N115">
        <v>1013</v>
      </c>
      <c r="O115" t="s">
        <v>313</v>
      </c>
      <c r="P115" t="s">
        <v>313</v>
      </c>
      <c r="Q115">
        <v>1</v>
      </c>
      <c r="W115">
        <v>0</v>
      </c>
      <c r="X115">
        <v>-1973258772</v>
      </c>
      <c r="Y115">
        <f t="shared" si="36"/>
        <v>103</v>
      </c>
      <c r="AA115">
        <v>0</v>
      </c>
      <c r="AB115">
        <v>0</v>
      </c>
      <c r="AC115">
        <v>0</v>
      </c>
      <c r="AD115">
        <v>264.89</v>
      </c>
      <c r="AE115">
        <v>0</v>
      </c>
      <c r="AF115">
        <v>0</v>
      </c>
      <c r="AG115">
        <v>0</v>
      </c>
      <c r="AH115">
        <v>9.15</v>
      </c>
      <c r="AI115">
        <v>1</v>
      </c>
      <c r="AJ115">
        <v>1</v>
      </c>
      <c r="AK115">
        <v>1</v>
      </c>
      <c r="AL115">
        <v>28.95</v>
      </c>
      <c r="AM115">
        <v>5</v>
      </c>
      <c r="AN115">
        <v>0</v>
      </c>
      <c r="AO115">
        <v>1</v>
      </c>
      <c r="AP115">
        <v>1</v>
      </c>
      <c r="AQ115">
        <v>0</v>
      </c>
      <c r="AR115">
        <v>0</v>
      </c>
      <c r="AS115" t="s">
        <v>6</v>
      </c>
      <c r="AT115">
        <v>103</v>
      </c>
      <c r="AU115" t="s">
        <v>6</v>
      </c>
      <c r="AV115">
        <v>1</v>
      </c>
      <c r="AW115">
        <v>2</v>
      </c>
      <c r="AX115">
        <v>69995206</v>
      </c>
      <c r="AY115">
        <v>1</v>
      </c>
      <c r="AZ115">
        <v>0</v>
      </c>
      <c r="BA115">
        <v>151</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0</v>
      </c>
      <c r="BW115">
        <v>0</v>
      </c>
      <c r="CU115">
        <f>ROUND(AT115*Source!I124*AH115*AL115,0)</f>
        <v>2456</v>
      </c>
      <c r="CV115">
        <f>ROUND(Y115*Source!I124,9)</f>
        <v>9.27</v>
      </c>
      <c r="CW115">
        <v>0</v>
      </c>
      <c r="CX115">
        <f>ROUND(Y115*Source!I124,9)</f>
        <v>9.27</v>
      </c>
      <c r="CY115">
        <f>AD115</f>
        <v>264.89</v>
      </c>
      <c r="CZ115">
        <f>AH115</f>
        <v>9.15</v>
      </c>
      <c r="DA115">
        <f>AL115</f>
        <v>28.95</v>
      </c>
      <c r="DB115">
        <f t="shared" si="37"/>
        <v>942.45</v>
      </c>
      <c r="DC115">
        <f t="shared" si="38"/>
        <v>0</v>
      </c>
      <c r="DD115" t="s">
        <v>6</v>
      </c>
      <c r="DE115" t="s">
        <v>6</v>
      </c>
      <c r="DF115">
        <f t="shared" si="39"/>
        <v>0</v>
      </c>
      <c r="DG115">
        <f t="shared" si="35"/>
        <v>0</v>
      </c>
      <c r="DH115">
        <f>Source!I124*SmtRes!Y115</f>
        <v>9.27</v>
      </c>
      <c r="DI115">
        <f>AD115</f>
        <v>264.89</v>
      </c>
      <c r="DJ115">
        <f>EtalonRes!AB151</f>
        <v>9.15</v>
      </c>
      <c r="DK115">
        <f>Source!BA124</f>
        <v>28.95</v>
      </c>
      <c r="DL115" t="s">
        <v>6</v>
      </c>
      <c r="DM115">
        <v>0</v>
      </c>
      <c r="DN115" t="s">
        <v>6</v>
      </c>
      <c r="DO115">
        <v>0</v>
      </c>
      <c r="GQ115">
        <v>-1</v>
      </c>
      <c r="GR115">
        <v>-1</v>
      </c>
    </row>
    <row r="116" spans="1:200" x14ac:dyDescent="0.2">
      <c r="A116">
        <f>ROW(Source!A124)</f>
        <v>124</v>
      </c>
      <c r="B116">
        <v>69994509</v>
      </c>
      <c r="C116">
        <v>69995186</v>
      </c>
      <c r="D116">
        <v>27440303</v>
      </c>
      <c r="E116">
        <v>1</v>
      </c>
      <c r="F116">
        <v>1</v>
      </c>
      <c r="G116">
        <v>1</v>
      </c>
      <c r="H116">
        <v>2</v>
      </c>
      <c r="I116" t="s">
        <v>314</v>
      </c>
      <c r="J116" t="s">
        <v>315</v>
      </c>
      <c r="K116" t="s">
        <v>316</v>
      </c>
      <c r="L116">
        <v>1368</v>
      </c>
      <c r="N116">
        <v>1011</v>
      </c>
      <c r="O116" t="s">
        <v>317</v>
      </c>
      <c r="P116" t="s">
        <v>317</v>
      </c>
      <c r="Q116">
        <v>1</v>
      </c>
      <c r="W116">
        <v>0</v>
      </c>
      <c r="X116">
        <v>-339261745</v>
      </c>
      <c r="Y116">
        <f t="shared" si="36"/>
        <v>3.2</v>
      </c>
      <c r="AA116">
        <v>0</v>
      </c>
      <c r="AB116">
        <v>27.44</v>
      </c>
      <c r="AC116">
        <v>0</v>
      </c>
      <c r="AD116">
        <v>0</v>
      </c>
      <c r="AE116">
        <v>0</v>
      </c>
      <c r="AF116">
        <v>2.95</v>
      </c>
      <c r="AG116">
        <v>0</v>
      </c>
      <c r="AH116">
        <v>0</v>
      </c>
      <c r="AI116">
        <v>1</v>
      </c>
      <c r="AJ116">
        <v>9.3000000000000007</v>
      </c>
      <c r="AK116">
        <v>19.8</v>
      </c>
      <c r="AL116">
        <v>1</v>
      </c>
      <c r="AM116">
        <v>5</v>
      </c>
      <c r="AN116">
        <v>0</v>
      </c>
      <c r="AO116">
        <v>1</v>
      </c>
      <c r="AP116">
        <v>1</v>
      </c>
      <c r="AQ116">
        <v>0</v>
      </c>
      <c r="AR116">
        <v>0</v>
      </c>
      <c r="AS116" t="s">
        <v>6</v>
      </c>
      <c r="AT116">
        <v>3.2</v>
      </c>
      <c r="AU116" t="s">
        <v>6</v>
      </c>
      <c r="AV116">
        <v>0</v>
      </c>
      <c r="AW116">
        <v>2</v>
      </c>
      <c r="AX116">
        <v>69995207</v>
      </c>
      <c r="AY116">
        <v>1</v>
      </c>
      <c r="AZ116">
        <v>0</v>
      </c>
      <c r="BA116">
        <v>152</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CV116">
        <v>0</v>
      </c>
      <c r="CW116">
        <f>ROUND(Y116*Source!I124*DO116,9)</f>
        <v>0</v>
      </c>
      <c r="CX116">
        <f>ROUND(Y116*Source!I124,9)</f>
        <v>0.28799999999999998</v>
      </c>
      <c r="CY116">
        <f>AB116</f>
        <v>27.44</v>
      </c>
      <c r="CZ116">
        <f>AF116</f>
        <v>2.95</v>
      </c>
      <c r="DA116">
        <f>AJ116</f>
        <v>9.3000000000000007</v>
      </c>
      <c r="DB116">
        <f t="shared" si="37"/>
        <v>9.44</v>
      </c>
      <c r="DC116">
        <f t="shared" si="38"/>
        <v>0</v>
      </c>
      <c r="DD116" t="s">
        <v>6</v>
      </c>
      <c r="DE116" t="s">
        <v>6</v>
      </c>
      <c r="DF116">
        <f t="shared" si="39"/>
        <v>0</v>
      </c>
      <c r="DG116">
        <f>ROUND(ROUND(AF116*AJ116,0)*CX116,0)</f>
        <v>8</v>
      </c>
      <c r="DH116">
        <f>Source!I124*SmtRes!Y116</f>
        <v>0.28799999999999998</v>
      </c>
      <c r="DI116">
        <f>AB116</f>
        <v>27.44</v>
      </c>
      <c r="DJ116">
        <f>EtalonRes!Z152</f>
        <v>2.95</v>
      </c>
      <c r="DK116">
        <f>Source!BB124</f>
        <v>9.3000000000000007</v>
      </c>
      <c r="DL116" t="s">
        <v>6</v>
      </c>
      <c r="DM116">
        <v>0</v>
      </c>
      <c r="DN116" t="s">
        <v>6</v>
      </c>
      <c r="DO116">
        <v>0</v>
      </c>
      <c r="GQ116">
        <v>-1</v>
      </c>
      <c r="GR116">
        <v>-1</v>
      </c>
    </row>
    <row r="117" spans="1:200" x14ac:dyDescent="0.2">
      <c r="A117">
        <f>ROW(Source!A124)</f>
        <v>124</v>
      </c>
      <c r="B117">
        <v>69994509</v>
      </c>
      <c r="C117">
        <v>69995186</v>
      </c>
      <c r="D117">
        <v>27441042</v>
      </c>
      <c r="E117">
        <v>1</v>
      </c>
      <c r="F117">
        <v>1</v>
      </c>
      <c r="G117">
        <v>1</v>
      </c>
      <c r="H117">
        <v>2</v>
      </c>
      <c r="I117" t="s">
        <v>318</v>
      </c>
      <c r="J117" t="s">
        <v>319</v>
      </c>
      <c r="K117" t="s">
        <v>320</v>
      </c>
      <c r="L117">
        <v>1368</v>
      </c>
      <c r="N117">
        <v>1011</v>
      </c>
      <c r="O117" t="s">
        <v>317</v>
      </c>
      <c r="P117" t="s">
        <v>317</v>
      </c>
      <c r="Q117">
        <v>1</v>
      </c>
      <c r="W117">
        <v>0</v>
      </c>
      <c r="X117">
        <v>922456166</v>
      </c>
      <c r="Y117">
        <f t="shared" si="36"/>
        <v>0.81</v>
      </c>
      <c r="AA117">
        <v>0</v>
      </c>
      <c r="AB117">
        <v>312.39</v>
      </c>
      <c r="AC117">
        <v>0</v>
      </c>
      <c r="AD117">
        <v>0</v>
      </c>
      <c r="AE117">
        <v>0</v>
      </c>
      <c r="AF117">
        <v>33.590000000000003</v>
      </c>
      <c r="AG117">
        <v>0</v>
      </c>
      <c r="AH117">
        <v>0</v>
      </c>
      <c r="AI117">
        <v>1</v>
      </c>
      <c r="AJ117">
        <v>9.3000000000000007</v>
      </c>
      <c r="AK117">
        <v>19.8</v>
      </c>
      <c r="AL117">
        <v>1</v>
      </c>
      <c r="AM117">
        <v>5</v>
      </c>
      <c r="AN117">
        <v>0</v>
      </c>
      <c r="AO117">
        <v>1</v>
      </c>
      <c r="AP117">
        <v>1</v>
      </c>
      <c r="AQ117">
        <v>0</v>
      </c>
      <c r="AR117">
        <v>0</v>
      </c>
      <c r="AS117" t="s">
        <v>6</v>
      </c>
      <c r="AT117">
        <v>0.81</v>
      </c>
      <c r="AU117" t="s">
        <v>6</v>
      </c>
      <c r="AV117">
        <v>0</v>
      </c>
      <c r="AW117">
        <v>2</v>
      </c>
      <c r="AX117">
        <v>69995208</v>
      </c>
      <c r="AY117">
        <v>1</v>
      </c>
      <c r="AZ117">
        <v>0</v>
      </c>
      <c r="BA117">
        <v>153</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v>
      </c>
      <c r="BV117">
        <v>0</v>
      </c>
      <c r="BW117">
        <v>0</v>
      </c>
      <c r="CV117">
        <v>0</v>
      </c>
      <c r="CW117">
        <f>ROUND(Y117*Source!I124*DO117,9)</f>
        <v>0</v>
      </c>
      <c r="CX117">
        <f>ROUND(Y117*Source!I124,9)</f>
        <v>7.2900000000000006E-2</v>
      </c>
      <c r="CY117">
        <f>AB117</f>
        <v>312.39</v>
      </c>
      <c r="CZ117">
        <f>AF117</f>
        <v>33.590000000000003</v>
      </c>
      <c r="DA117">
        <f>AJ117</f>
        <v>9.3000000000000007</v>
      </c>
      <c r="DB117">
        <f t="shared" si="37"/>
        <v>27.21</v>
      </c>
      <c r="DC117">
        <f t="shared" si="38"/>
        <v>0</v>
      </c>
      <c r="DD117" t="s">
        <v>6</v>
      </c>
      <c r="DE117" t="s">
        <v>6</v>
      </c>
      <c r="DF117">
        <f t="shared" si="39"/>
        <v>0</v>
      </c>
      <c r="DG117">
        <f>ROUND(ROUND(AF117*AJ117,0)*CX117,0)</f>
        <v>23</v>
      </c>
      <c r="DH117">
        <f>Source!I124*SmtRes!Y117</f>
        <v>7.2900000000000006E-2</v>
      </c>
      <c r="DI117">
        <f>AB117</f>
        <v>312.39</v>
      </c>
      <c r="DJ117">
        <f>EtalonRes!Z153</f>
        <v>33.590000000000003</v>
      </c>
      <c r="DK117">
        <f>Source!BB124</f>
        <v>9.3000000000000007</v>
      </c>
      <c r="DL117" t="s">
        <v>6</v>
      </c>
      <c r="DM117">
        <v>0</v>
      </c>
      <c r="DN117" t="s">
        <v>6</v>
      </c>
      <c r="DO117">
        <v>0</v>
      </c>
      <c r="GQ117">
        <v>-1</v>
      </c>
      <c r="GR117">
        <v>-1</v>
      </c>
    </row>
    <row r="118" spans="1:200" x14ac:dyDescent="0.2">
      <c r="A118">
        <f>ROW(Source!A124)</f>
        <v>124</v>
      </c>
      <c r="B118">
        <v>69994509</v>
      </c>
      <c r="C118">
        <v>69995186</v>
      </c>
      <c r="D118">
        <v>27441078</v>
      </c>
      <c r="E118">
        <v>1</v>
      </c>
      <c r="F118">
        <v>1</v>
      </c>
      <c r="G118">
        <v>1</v>
      </c>
      <c r="H118">
        <v>2</v>
      </c>
      <c r="I118" t="s">
        <v>321</v>
      </c>
      <c r="J118" t="s">
        <v>322</v>
      </c>
      <c r="K118" t="s">
        <v>323</v>
      </c>
      <c r="L118">
        <v>1368</v>
      </c>
      <c r="N118">
        <v>1011</v>
      </c>
      <c r="O118" t="s">
        <v>317</v>
      </c>
      <c r="P118" t="s">
        <v>317</v>
      </c>
      <c r="Q118">
        <v>1</v>
      </c>
      <c r="W118">
        <v>0</v>
      </c>
      <c r="X118">
        <v>-380487195</v>
      </c>
      <c r="Y118">
        <f t="shared" si="36"/>
        <v>0.9</v>
      </c>
      <c r="AA118">
        <v>0</v>
      </c>
      <c r="AB118">
        <v>19.25</v>
      </c>
      <c r="AC118">
        <v>0</v>
      </c>
      <c r="AD118">
        <v>0</v>
      </c>
      <c r="AE118">
        <v>0</v>
      </c>
      <c r="AF118">
        <v>2.0699999999999998</v>
      </c>
      <c r="AG118">
        <v>0</v>
      </c>
      <c r="AH118">
        <v>0</v>
      </c>
      <c r="AI118">
        <v>1</v>
      </c>
      <c r="AJ118">
        <v>9.3000000000000007</v>
      </c>
      <c r="AK118">
        <v>19.8</v>
      </c>
      <c r="AL118">
        <v>1</v>
      </c>
      <c r="AM118">
        <v>5</v>
      </c>
      <c r="AN118">
        <v>0</v>
      </c>
      <c r="AO118">
        <v>1</v>
      </c>
      <c r="AP118">
        <v>1</v>
      </c>
      <c r="AQ118">
        <v>0</v>
      </c>
      <c r="AR118">
        <v>0</v>
      </c>
      <c r="AS118" t="s">
        <v>6</v>
      </c>
      <c r="AT118">
        <v>0.9</v>
      </c>
      <c r="AU118" t="s">
        <v>6</v>
      </c>
      <c r="AV118">
        <v>0</v>
      </c>
      <c r="AW118">
        <v>2</v>
      </c>
      <c r="AX118">
        <v>69995209</v>
      </c>
      <c r="AY118">
        <v>1</v>
      </c>
      <c r="AZ118">
        <v>0</v>
      </c>
      <c r="BA118">
        <v>154</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0</v>
      </c>
      <c r="BU118">
        <v>0</v>
      </c>
      <c r="BV118">
        <v>0</v>
      </c>
      <c r="BW118">
        <v>0</v>
      </c>
      <c r="CV118">
        <v>0</v>
      </c>
      <c r="CW118">
        <f>ROUND(Y118*Source!I124*DO118,9)</f>
        <v>0</v>
      </c>
      <c r="CX118">
        <f>ROUND(Y118*Source!I124,9)</f>
        <v>8.1000000000000003E-2</v>
      </c>
      <c r="CY118">
        <f>AB118</f>
        <v>19.25</v>
      </c>
      <c r="CZ118">
        <f>AF118</f>
        <v>2.0699999999999998</v>
      </c>
      <c r="DA118">
        <f>AJ118</f>
        <v>9.3000000000000007</v>
      </c>
      <c r="DB118">
        <f t="shared" si="37"/>
        <v>1.86</v>
      </c>
      <c r="DC118">
        <f t="shared" si="38"/>
        <v>0</v>
      </c>
      <c r="DD118" t="s">
        <v>6</v>
      </c>
      <c r="DE118" t="s">
        <v>6</v>
      </c>
      <c r="DF118">
        <f t="shared" si="39"/>
        <v>0</v>
      </c>
      <c r="DG118">
        <f>ROUND(ROUND(AF118*AJ118,0)*CX118,0)</f>
        <v>2</v>
      </c>
      <c r="DH118">
        <f>Source!I124*SmtRes!Y118</f>
        <v>8.1000000000000003E-2</v>
      </c>
      <c r="DI118">
        <f>AB118</f>
        <v>19.25</v>
      </c>
      <c r="DJ118">
        <f>EtalonRes!Z154</f>
        <v>2.0699999999999998</v>
      </c>
      <c r="DK118">
        <f>Source!BB124</f>
        <v>9.3000000000000007</v>
      </c>
      <c r="DL118" t="s">
        <v>6</v>
      </c>
      <c r="DM118">
        <v>0</v>
      </c>
      <c r="DN118" t="s">
        <v>6</v>
      </c>
      <c r="DO118">
        <v>0</v>
      </c>
      <c r="GQ118">
        <v>-1</v>
      </c>
      <c r="GR118">
        <v>-1</v>
      </c>
    </row>
    <row r="119" spans="1:200" x14ac:dyDescent="0.2">
      <c r="A119">
        <f>ROW(Source!A124)</f>
        <v>124</v>
      </c>
      <c r="B119">
        <v>69994509</v>
      </c>
      <c r="C119">
        <v>69995186</v>
      </c>
      <c r="D119">
        <v>27373300</v>
      </c>
      <c r="E119">
        <v>1</v>
      </c>
      <c r="F119">
        <v>1</v>
      </c>
      <c r="G119">
        <v>1</v>
      </c>
      <c r="H119">
        <v>3</v>
      </c>
      <c r="I119" t="s">
        <v>27</v>
      </c>
      <c r="J119" t="s">
        <v>30</v>
      </c>
      <c r="K119" t="s">
        <v>28</v>
      </c>
      <c r="L119">
        <v>1346</v>
      </c>
      <c r="N119">
        <v>1009</v>
      </c>
      <c r="O119" t="s">
        <v>29</v>
      </c>
      <c r="P119" t="s">
        <v>29</v>
      </c>
      <c r="Q119">
        <v>1</v>
      </c>
      <c r="W119">
        <v>0</v>
      </c>
      <c r="X119">
        <v>-1621886746</v>
      </c>
      <c r="Y119">
        <f t="shared" si="36"/>
        <v>20</v>
      </c>
      <c r="AA119">
        <v>84.17</v>
      </c>
      <c r="AB119">
        <v>0</v>
      </c>
      <c r="AC119">
        <v>0</v>
      </c>
      <c r="AD119">
        <v>0</v>
      </c>
      <c r="AE119">
        <v>11.64</v>
      </c>
      <c r="AF119">
        <v>0</v>
      </c>
      <c r="AG119">
        <v>0</v>
      </c>
      <c r="AH119">
        <v>0</v>
      </c>
      <c r="AI119">
        <v>7.56</v>
      </c>
      <c r="AJ119">
        <v>1</v>
      </c>
      <c r="AK119">
        <v>1</v>
      </c>
      <c r="AL119">
        <v>1</v>
      </c>
      <c r="AM119">
        <v>0</v>
      </c>
      <c r="AN119">
        <v>0</v>
      </c>
      <c r="AO119">
        <v>0</v>
      </c>
      <c r="AP119">
        <v>1</v>
      </c>
      <c r="AQ119">
        <v>0</v>
      </c>
      <c r="AR119">
        <v>0</v>
      </c>
      <c r="AS119" t="s">
        <v>6</v>
      </c>
      <c r="AT119">
        <v>20</v>
      </c>
      <c r="AU119" t="s">
        <v>6</v>
      </c>
      <c r="AV119">
        <v>0</v>
      </c>
      <c r="AW119">
        <v>2</v>
      </c>
      <c r="AX119">
        <v>69995210</v>
      </c>
      <c r="AY119">
        <v>1</v>
      </c>
      <c r="AZ119">
        <v>16384</v>
      </c>
      <c r="BA119">
        <v>155</v>
      </c>
      <c r="BB119">
        <v>3</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CV119">
        <v>0</v>
      </c>
      <c r="CW119">
        <v>0</v>
      </c>
      <c r="CX119">
        <f>ROUND(Y119*Source!I124,9)</f>
        <v>1.8</v>
      </c>
      <c r="CY119">
        <f t="shared" ref="CY119:CY132" si="45">AA119</f>
        <v>84.17</v>
      </c>
      <c r="CZ119">
        <f t="shared" ref="CZ119:CZ132" si="46">AE119</f>
        <v>11.64</v>
      </c>
      <c r="DA119">
        <f t="shared" ref="DA119:DA132" si="47">AI119</f>
        <v>7.56</v>
      </c>
      <c r="DB119">
        <f t="shared" si="37"/>
        <v>232.8</v>
      </c>
      <c r="DC119">
        <f t="shared" si="38"/>
        <v>0</v>
      </c>
      <c r="DD119" t="s">
        <v>6</v>
      </c>
      <c r="DE119" t="s">
        <v>6</v>
      </c>
      <c r="DF119">
        <f t="shared" ref="DF119:DF132" si="48">ROUND(ROUND(AE119*AI119,0)*CX119,0)</f>
        <v>158</v>
      </c>
      <c r="DG119">
        <f t="shared" ref="DG119:DG132" si="49">ROUND(ROUND(AF119,0)*CX119,0)</f>
        <v>0</v>
      </c>
      <c r="DH119">
        <f>Source!I124*SmtRes!Y119</f>
        <v>1.7999999999999998</v>
      </c>
      <c r="DI119">
        <f t="shared" ref="DI119:DI132" si="50">AA119</f>
        <v>84.17</v>
      </c>
      <c r="DJ119">
        <f>EtalonRes!Y155</f>
        <v>13.16</v>
      </c>
      <c r="DK119">
        <f>Source!BC124</f>
        <v>7.56</v>
      </c>
      <c r="DL119" t="s">
        <v>6</v>
      </c>
      <c r="DM119">
        <v>0</v>
      </c>
      <c r="DN119" t="s">
        <v>6</v>
      </c>
      <c r="DO119">
        <v>0</v>
      </c>
      <c r="GP119">
        <v>1</v>
      </c>
      <c r="GQ119">
        <v>-1</v>
      </c>
      <c r="GR119">
        <v>-1</v>
      </c>
    </row>
    <row r="120" spans="1:200" x14ac:dyDescent="0.2">
      <c r="A120">
        <f>ROW(Source!A124)</f>
        <v>124</v>
      </c>
      <c r="B120">
        <v>69994509</v>
      </c>
      <c r="C120">
        <v>69995186</v>
      </c>
      <c r="D120">
        <v>27373697</v>
      </c>
      <c r="E120">
        <v>1</v>
      </c>
      <c r="F120">
        <v>1</v>
      </c>
      <c r="G120">
        <v>1</v>
      </c>
      <c r="H120">
        <v>3</v>
      </c>
      <c r="I120" t="s">
        <v>195</v>
      </c>
      <c r="J120" t="s">
        <v>197</v>
      </c>
      <c r="K120" t="s">
        <v>196</v>
      </c>
      <c r="L120">
        <v>1346</v>
      </c>
      <c r="N120">
        <v>1009</v>
      </c>
      <c r="O120" t="s">
        <v>29</v>
      </c>
      <c r="P120" t="s">
        <v>29</v>
      </c>
      <c r="Q120">
        <v>1</v>
      </c>
      <c r="W120">
        <v>0</v>
      </c>
      <c r="X120">
        <v>-44267695</v>
      </c>
      <c r="Y120">
        <f t="shared" si="36"/>
        <v>10</v>
      </c>
      <c r="AA120">
        <v>18.5</v>
      </c>
      <c r="AB120">
        <v>0</v>
      </c>
      <c r="AC120">
        <v>0</v>
      </c>
      <c r="AD120">
        <v>0</v>
      </c>
      <c r="AE120">
        <v>2.56</v>
      </c>
      <c r="AF120">
        <v>0</v>
      </c>
      <c r="AG120">
        <v>0</v>
      </c>
      <c r="AH120">
        <v>0</v>
      </c>
      <c r="AI120">
        <v>7.56</v>
      </c>
      <c r="AJ120">
        <v>1</v>
      </c>
      <c r="AK120">
        <v>1</v>
      </c>
      <c r="AL120">
        <v>1</v>
      </c>
      <c r="AM120">
        <v>0</v>
      </c>
      <c r="AN120">
        <v>0</v>
      </c>
      <c r="AO120">
        <v>0</v>
      </c>
      <c r="AP120">
        <v>1</v>
      </c>
      <c r="AQ120">
        <v>0</v>
      </c>
      <c r="AR120">
        <v>0</v>
      </c>
      <c r="AS120" t="s">
        <v>6</v>
      </c>
      <c r="AT120">
        <v>10</v>
      </c>
      <c r="AU120" t="s">
        <v>6</v>
      </c>
      <c r="AV120">
        <v>0</v>
      </c>
      <c r="AW120">
        <v>2</v>
      </c>
      <c r="AX120">
        <v>69995211</v>
      </c>
      <c r="AY120">
        <v>1</v>
      </c>
      <c r="AZ120">
        <v>16384</v>
      </c>
      <c r="BA120">
        <v>156</v>
      </c>
      <c r="BB120">
        <v>3</v>
      </c>
      <c r="BC120">
        <v>0</v>
      </c>
      <c r="BD120">
        <v>0</v>
      </c>
      <c r="BE120">
        <v>0</v>
      </c>
      <c r="BF120">
        <v>0</v>
      </c>
      <c r="BG120">
        <v>0</v>
      </c>
      <c r="BH120">
        <v>0</v>
      </c>
      <c r="BI120">
        <v>0</v>
      </c>
      <c r="BJ120">
        <v>0</v>
      </c>
      <c r="BK120">
        <v>0</v>
      </c>
      <c r="BL120">
        <v>0</v>
      </c>
      <c r="BM120">
        <v>0</v>
      </c>
      <c r="BN120">
        <v>0</v>
      </c>
      <c r="BO120">
        <v>0</v>
      </c>
      <c r="BP120">
        <v>0</v>
      </c>
      <c r="BQ120">
        <v>0</v>
      </c>
      <c r="BR120">
        <v>0</v>
      </c>
      <c r="BS120">
        <v>0</v>
      </c>
      <c r="BT120">
        <v>0</v>
      </c>
      <c r="BU120">
        <v>0</v>
      </c>
      <c r="BV120">
        <v>0</v>
      </c>
      <c r="BW120">
        <v>0</v>
      </c>
      <c r="CV120">
        <v>0</v>
      </c>
      <c r="CW120">
        <v>0</v>
      </c>
      <c r="CX120">
        <f>ROUND(Y120*Source!I124,9)</f>
        <v>0.9</v>
      </c>
      <c r="CY120">
        <f t="shared" si="45"/>
        <v>18.5</v>
      </c>
      <c r="CZ120">
        <f t="shared" si="46"/>
        <v>2.56</v>
      </c>
      <c r="DA120">
        <f t="shared" si="47"/>
        <v>7.56</v>
      </c>
      <c r="DB120">
        <f t="shared" si="37"/>
        <v>25.6</v>
      </c>
      <c r="DC120">
        <f t="shared" si="38"/>
        <v>0</v>
      </c>
      <c r="DD120" t="s">
        <v>6</v>
      </c>
      <c r="DE120" t="s">
        <v>6</v>
      </c>
      <c r="DF120">
        <f t="shared" si="48"/>
        <v>17</v>
      </c>
      <c r="DG120">
        <f t="shared" si="49"/>
        <v>0</v>
      </c>
      <c r="DH120">
        <f>Source!I124*SmtRes!Y120</f>
        <v>0.89999999999999991</v>
      </c>
      <c r="DI120">
        <f t="shared" si="50"/>
        <v>18.5</v>
      </c>
      <c r="DJ120">
        <f>EtalonRes!Y156</f>
        <v>7.5</v>
      </c>
      <c r="DK120">
        <f>Source!BC124</f>
        <v>7.56</v>
      </c>
      <c r="DL120" t="s">
        <v>6</v>
      </c>
      <c r="DM120">
        <v>0</v>
      </c>
      <c r="DN120" t="s">
        <v>6</v>
      </c>
      <c r="DO120">
        <v>0</v>
      </c>
      <c r="GP120">
        <v>1</v>
      </c>
      <c r="GQ120">
        <v>-1</v>
      </c>
      <c r="GR120">
        <v>-1</v>
      </c>
    </row>
    <row r="121" spans="1:200" x14ac:dyDescent="0.2">
      <c r="A121">
        <f>ROW(Source!A124)</f>
        <v>124</v>
      </c>
      <c r="B121">
        <v>69994509</v>
      </c>
      <c r="C121">
        <v>69995186</v>
      </c>
      <c r="D121">
        <v>27373698</v>
      </c>
      <c r="E121">
        <v>1</v>
      </c>
      <c r="F121">
        <v>1</v>
      </c>
      <c r="G121">
        <v>1</v>
      </c>
      <c r="H121">
        <v>3</v>
      </c>
      <c r="I121" t="s">
        <v>199</v>
      </c>
      <c r="J121" t="s">
        <v>201</v>
      </c>
      <c r="K121" t="s">
        <v>200</v>
      </c>
      <c r="L121">
        <v>1346</v>
      </c>
      <c r="N121">
        <v>1009</v>
      </c>
      <c r="O121" t="s">
        <v>29</v>
      </c>
      <c r="P121" t="s">
        <v>29</v>
      </c>
      <c r="Q121">
        <v>1</v>
      </c>
      <c r="W121">
        <v>0</v>
      </c>
      <c r="X121">
        <v>-975806374</v>
      </c>
      <c r="Y121">
        <f t="shared" si="36"/>
        <v>77</v>
      </c>
      <c r="AA121">
        <v>18.5</v>
      </c>
      <c r="AB121">
        <v>0</v>
      </c>
      <c r="AC121">
        <v>0</v>
      </c>
      <c r="AD121">
        <v>0</v>
      </c>
      <c r="AE121">
        <v>2.56</v>
      </c>
      <c r="AF121">
        <v>0</v>
      </c>
      <c r="AG121">
        <v>0</v>
      </c>
      <c r="AH121">
        <v>0</v>
      </c>
      <c r="AI121">
        <v>7.56</v>
      </c>
      <c r="AJ121">
        <v>1</v>
      </c>
      <c r="AK121">
        <v>1</v>
      </c>
      <c r="AL121">
        <v>1</v>
      </c>
      <c r="AM121">
        <v>0</v>
      </c>
      <c r="AN121">
        <v>0</v>
      </c>
      <c r="AO121">
        <v>0</v>
      </c>
      <c r="AP121">
        <v>1</v>
      </c>
      <c r="AQ121">
        <v>0</v>
      </c>
      <c r="AR121">
        <v>0</v>
      </c>
      <c r="AS121" t="s">
        <v>6</v>
      </c>
      <c r="AT121">
        <v>77</v>
      </c>
      <c r="AU121" t="s">
        <v>6</v>
      </c>
      <c r="AV121">
        <v>0</v>
      </c>
      <c r="AW121">
        <v>2</v>
      </c>
      <c r="AX121">
        <v>69995212</v>
      </c>
      <c r="AY121">
        <v>1</v>
      </c>
      <c r="AZ121">
        <v>16384</v>
      </c>
      <c r="BA121">
        <v>157</v>
      </c>
      <c r="BB121">
        <v>3</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CV121">
        <v>0</v>
      </c>
      <c r="CW121">
        <v>0</v>
      </c>
      <c r="CX121">
        <f>ROUND(Y121*Source!I124,9)</f>
        <v>6.93</v>
      </c>
      <c r="CY121">
        <f t="shared" si="45"/>
        <v>18.5</v>
      </c>
      <c r="CZ121">
        <f t="shared" si="46"/>
        <v>2.56</v>
      </c>
      <c r="DA121">
        <f t="shared" si="47"/>
        <v>7.56</v>
      </c>
      <c r="DB121">
        <f t="shared" si="37"/>
        <v>197.12</v>
      </c>
      <c r="DC121">
        <f t="shared" si="38"/>
        <v>0</v>
      </c>
      <c r="DD121" t="s">
        <v>6</v>
      </c>
      <c r="DE121" t="s">
        <v>6</v>
      </c>
      <c r="DF121">
        <f t="shared" si="48"/>
        <v>132</v>
      </c>
      <c r="DG121">
        <f t="shared" si="49"/>
        <v>0</v>
      </c>
      <c r="DH121">
        <f>Source!I124*SmtRes!Y121</f>
        <v>6.93</v>
      </c>
      <c r="DI121">
        <f t="shared" si="50"/>
        <v>18.5</v>
      </c>
      <c r="DJ121">
        <f>EtalonRes!Y157</f>
        <v>2.72</v>
      </c>
      <c r="DK121">
        <f>Source!BC124</f>
        <v>7.56</v>
      </c>
      <c r="DL121" t="s">
        <v>6</v>
      </c>
      <c r="DM121">
        <v>0</v>
      </c>
      <c r="DN121" t="s">
        <v>6</v>
      </c>
      <c r="DO121">
        <v>0</v>
      </c>
      <c r="GP121">
        <v>1</v>
      </c>
      <c r="GQ121">
        <v>-1</v>
      </c>
      <c r="GR121">
        <v>-1</v>
      </c>
    </row>
    <row r="122" spans="1:200" x14ac:dyDescent="0.2">
      <c r="A122">
        <f>ROW(Source!A124)</f>
        <v>124</v>
      </c>
      <c r="B122">
        <v>69994509</v>
      </c>
      <c r="C122">
        <v>69995186</v>
      </c>
      <c r="D122">
        <v>27374775</v>
      </c>
      <c r="E122">
        <v>1</v>
      </c>
      <c r="F122">
        <v>1</v>
      </c>
      <c r="G122">
        <v>1</v>
      </c>
      <c r="H122">
        <v>3</v>
      </c>
      <c r="I122" t="s">
        <v>43</v>
      </c>
      <c r="J122" t="s">
        <v>46</v>
      </c>
      <c r="K122" t="s">
        <v>44</v>
      </c>
      <c r="L122">
        <v>1301</v>
      </c>
      <c r="N122">
        <v>1003</v>
      </c>
      <c r="O122" t="s">
        <v>45</v>
      </c>
      <c r="P122" t="s">
        <v>45</v>
      </c>
      <c r="Q122">
        <v>1</v>
      </c>
      <c r="W122">
        <v>0</v>
      </c>
      <c r="X122">
        <v>-327958249</v>
      </c>
      <c r="Y122">
        <f t="shared" si="36"/>
        <v>177</v>
      </c>
      <c r="AA122">
        <v>2</v>
      </c>
      <c r="AB122">
        <v>0</v>
      </c>
      <c r="AC122">
        <v>0</v>
      </c>
      <c r="AD122">
        <v>0</v>
      </c>
      <c r="AE122">
        <v>0.28000000000000003</v>
      </c>
      <c r="AF122">
        <v>0</v>
      </c>
      <c r="AG122">
        <v>0</v>
      </c>
      <c r="AH122">
        <v>0</v>
      </c>
      <c r="AI122">
        <v>7.56</v>
      </c>
      <c r="AJ122">
        <v>1</v>
      </c>
      <c r="AK122">
        <v>1</v>
      </c>
      <c r="AL122">
        <v>1</v>
      </c>
      <c r="AM122">
        <v>0</v>
      </c>
      <c r="AN122">
        <v>0</v>
      </c>
      <c r="AO122">
        <v>0</v>
      </c>
      <c r="AP122">
        <v>1</v>
      </c>
      <c r="AQ122">
        <v>0</v>
      </c>
      <c r="AR122">
        <v>0</v>
      </c>
      <c r="AS122" t="s">
        <v>6</v>
      </c>
      <c r="AT122">
        <v>177</v>
      </c>
      <c r="AU122" t="s">
        <v>6</v>
      </c>
      <c r="AV122">
        <v>0</v>
      </c>
      <c r="AW122">
        <v>2</v>
      </c>
      <c r="AX122">
        <v>69995213</v>
      </c>
      <c r="AY122">
        <v>1</v>
      </c>
      <c r="AZ122">
        <v>16384</v>
      </c>
      <c r="BA122">
        <v>158</v>
      </c>
      <c r="BB122">
        <v>3</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CV122">
        <v>0</v>
      </c>
      <c r="CW122">
        <v>0</v>
      </c>
      <c r="CX122">
        <f>ROUND(Y122*Source!I124,9)</f>
        <v>15.93</v>
      </c>
      <c r="CY122">
        <f t="shared" si="45"/>
        <v>2</v>
      </c>
      <c r="CZ122">
        <f t="shared" si="46"/>
        <v>0.28000000000000003</v>
      </c>
      <c r="DA122">
        <f t="shared" si="47"/>
        <v>7.56</v>
      </c>
      <c r="DB122">
        <f t="shared" si="37"/>
        <v>49.56</v>
      </c>
      <c r="DC122">
        <f t="shared" si="38"/>
        <v>0</v>
      </c>
      <c r="DD122" t="s">
        <v>6</v>
      </c>
      <c r="DE122" t="s">
        <v>6</v>
      </c>
      <c r="DF122">
        <f t="shared" si="48"/>
        <v>32</v>
      </c>
      <c r="DG122">
        <f t="shared" si="49"/>
        <v>0</v>
      </c>
      <c r="DH122">
        <f>Source!I124*SmtRes!Y122</f>
        <v>15.93</v>
      </c>
      <c r="DI122">
        <f t="shared" si="50"/>
        <v>2</v>
      </c>
      <c r="DJ122">
        <f>EtalonRes!Y158</f>
        <v>0.17</v>
      </c>
      <c r="DK122">
        <f>Source!BC124</f>
        <v>7.56</v>
      </c>
      <c r="DL122" t="s">
        <v>6</v>
      </c>
      <c r="DM122">
        <v>0</v>
      </c>
      <c r="DN122" t="s">
        <v>6</v>
      </c>
      <c r="DO122">
        <v>0</v>
      </c>
      <c r="GP122">
        <v>1</v>
      </c>
      <c r="GQ122">
        <v>-1</v>
      </c>
      <c r="GR122">
        <v>-1</v>
      </c>
    </row>
    <row r="123" spans="1:200" x14ac:dyDescent="0.2">
      <c r="A123">
        <f>ROW(Source!A124)</f>
        <v>124</v>
      </c>
      <c r="B123">
        <v>69994509</v>
      </c>
      <c r="C123">
        <v>69995186</v>
      </c>
      <c r="D123">
        <v>27374872</v>
      </c>
      <c r="E123">
        <v>1</v>
      </c>
      <c r="F123">
        <v>1</v>
      </c>
      <c r="G123">
        <v>1</v>
      </c>
      <c r="H123">
        <v>3</v>
      </c>
      <c r="I123" t="s">
        <v>49</v>
      </c>
      <c r="J123" t="s">
        <v>51</v>
      </c>
      <c r="K123" t="s">
        <v>50</v>
      </c>
      <c r="L123">
        <v>1301</v>
      </c>
      <c r="N123">
        <v>1003</v>
      </c>
      <c r="O123" t="s">
        <v>45</v>
      </c>
      <c r="P123" t="s">
        <v>45</v>
      </c>
      <c r="Q123">
        <v>1</v>
      </c>
      <c r="W123">
        <v>0</v>
      </c>
      <c r="X123">
        <v>-887129780</v>
      </c>
      <c r="Y123">
        <f t="shared" si="36"/>
        <v>162</v>
      </c>
      <c r="AA123">
        <v>2</v>
      </c>
      <c r="AB123">
        <v>0</v>
      </c>
      <c r="AC123">
        <v>0</v>
      </c>
      <c r="AD123">
        <v>0</v>
      </c>
      <c r="AE123">
        <v>0.28000000000000003</v>
      </c>
      <c r="AF123">
        <v>0</v>
      </c>
      <c r="AG123">
        <v>0</v>
      </c>
      <c r="AH123">
        <v>0</v>
      </c>
      <c r="AI123">
        <v>7.56</v>
      </c>
      <c r="AJ123">
        <v>1</v>
      </c>
      <c r="AK123">
        <v>1</v>
      </c>
      <c r="AL123">
        <v>1</v>
      </c>
      <c r="AM123">
        <v>0</v>
      </c>
      <c r="AN123">
        <v>0</v>
      </c>
      <c r="AO123">
        <v>0</v>
      </c>
      <c r="AP123">
        <v>1</v>
      </c>
      <c r="AQ123">
        <v>0</v>
      </c>
      <c r="AR123">
        <v>0</v>
      </c>
      <c r="AS123" t="s">
        <v>6</v>
      </c>
      <c r="AT123">
        <v>162</v>
      </c>
      <c r="AU123" t="s">
        <v>6</v>
      </c>
      <c r="AV123">
        <v>0</v>
      </c>
      <c r="AW123">
        <v>2</v>
      </c>
      <c r="AX123">
        <v>69995214</v>
      </c>
      <c r="AY123">
        <v>1</v>
      </c>
      <c r="AZ123">
        <v>16384</v>
      </c>
      <c r="BA123">
        <v>159</v>
      </c>
      <c r="BB123">
        <v>3</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CV123">
        <v>0</v>
      </c>
      <c r="CW123">
        <v>0</v>
      </c>
      <c r="CX123">
        <f>ROUND(Y123*Source!I124,9)</f>
        <v>14.58</v>
      </c>
      <c r="CY123">
        <f t="shared" si="45"/>
        <v>2</v>
      </c>
      <c r="CZ123">
        <f t="shared" si="46"/>
        <v>0.28000000000000003</v>
      </c>
      <c r="DA123">
        <f t="shared" si="47"/>
        <v>7.56</v>
      </c>
      <c r="DB123">
        <f t="shared" si="37"/>
        <v>45.36</v>
      </c>
      <c r="DC123">
        <f t="shared" si="38"/>
        <v>0</v>
      </c>
      <c r="DD123" t="s">
        <v>6</v>
      </c>
      <c r="DE123" t="s">
        <v>6</v>
      </c>
      <c r="DF123">
        <f t="shared" si="48"/>
        <v>29</v>
      </c>
      <c r="DG123">
        <f t="shared" si="49"/>
        <v>0</v>
      </c>
      <c r="DH123">
        <f>Source!I124*SmtRes!Y123</f>
        <v>14.58</v>
      </c>
      <c r="DI123">
        <f t="shared" si="50"/>
        <v>2</v>
      </c>
      <c r="DJ123">
        <f>EtalonRes!Y159</f>
        <v>1.74</v>
      </c>
      <c r="DK123">
        <f>Source!BC124</f>
        <v>7.56</v>
      </c>
      <c r="DL123" t="s">
        <v>6</v>
      </c>
      <c r="DM123">
        <v>0</v>
      </c>
      <c r="DN123" t="s">
        <v>6</v>
      </c>
      <c r="DO123">
        <v>0</v>
      </c>
      <c r="GP123">
        <v>1</v>
      </c>
      <c r="GQ123">
        <v>-1</v>
      </c>
      <c r="GR123">
        <v>-1</v>
      </c>
    </row>
    <row r="124" spans="1:200" x14ac:dyDescent="0.2">
      <c r="A124">
        <f>ROW(Source!A124)</f>
        <v>124</v>
      </c>
      <c r="B124">
        <v>69994509</v>
      </c>
      <c r="C124">
        <v>69995186</v>
      </c>
      <c r="D124">
        <v>27374886</v>
      </c>
      <c r="E124">
        <v>1</v>
      </c>
      <c r="F124">
        <v>1</v>
      </c>
      <c r="G124">
        <v>1</v>
      </c>
      <c r="H124">
        <v>3</v>
      </c>
      <c r="I124" t="s">
        <v>205</v>
      </c>
      <c r="J124" t="s">
        <v>207</v>
      </c>
      <c r="K124" t="s">
        <v>206</v>
      </c>
      <c r="L124">
        <v>1301</v>
      </c>
      <c r="N124">
        <v>1003</v>
      </c>
      <c r="O124" t="s">
        <v>45</v>
      </c>
      <c r="P124" t="s">
        <v>45</v>
      </c>
      <c r="Q124">
        <v>1</v>
      </c>
      <c r="W124">
        <v>0</v>
      </c>
      <c r="X124">
        <v>-1974091151</v>
      </c>
      <c r="Y124">
        <f t="shared" si="36"/>
        <v>117</v>
      </c>
      <c r="AA124">
        <v>2</v>
      </c>
      <c r="AB124">
        <v>0</v>
      </c>
      <c r="AC124">
        <v>0</v>
      </c>
      <c r="AD124">
        <v>0</v>
      </c>
      <c r="AE124">
        <v>0.28000000000000003</v>
      </c>
      <c r="AF124">
        <v>0</v>
      </c>
      <c r="AG124">
        <v>0</v>
      </c>
      <c r="AH124">
        <v>0</v>
      </c>
      <c r="AI124">
        <v>7.56</v>
      </c>
      <c r="AJ124">
        <v>1</v>
      </c>
      <c r="AK124">
        <v>1</v>
      </c>
      <c r="AL124">
        <v>1</v>
      </c>
      <c r="AM124">
        <v>0</v>
      </c>
      <c r="AN124">
        <v>0</v>
      </c>
      <c r="AO124">
        <v>0</v>
      </c>
      <c r="AP124">
        <v>1</v>
      </c>
      <c r="AQ124">
        <v>0</v>
      </c>
      <c r="AR124">
        <v>0</v>
      </c>
      <c r="AS124" t="s">
        <v>6</v>
      </c>
      <c r="AT124">
        <v>117</v>
      </c>
      <c r="AU124" t="s">
        <v>6</v>
      </c>
      <c r="AV124">
        <v>0</v>
      </c>
      <c r="AW124">
        <v>2</v>
      </c>
      <c r="AX124">
        <v>69995215</v>
      </c>
      <c r="AY124">
        <v>1</v>
      </c>
      <c r="AZ124">
        <v>16384</v>
      </c>
      <c r="BA124">
        <v>160</v>
      </c>
      <c r="BB124">
        <v>3</v>
      </c>
      <c r="BC124">
        <v>0</v>
      </c>
      <c r="BD124">
        <v>0</v>
      </c>
      <c r="BE124">
        <v>0</v>
      </c>
      <c r="BF124">
        <v>0</v>
      </c>
      <c r="BG124">
        <v>0</v>
      </c>
      <c r="BH124">
        <v>0</v>
      </c>
      <c r="BI124">
        <v>0</v>
      </c>
      <c r="BJ124">
        <v>0</v>
      </c>
      <c r="BK124">
        <v>0</v>
      </c>
      <c r="BL124">
        <v>0</v>
      </c>
      <c r="BM124">
        <v>0</v>
      </c>
      <c r="BN124">
        <v>0</v>
      </c>
      <c r="BO124">
        <v>0</v>
      </c>
      <c r="BP124">
        <v>0</v>
      </c>
      <c r="BQ124">
        <v>0</v>
      </c>
      <c r="BR124">
        <v>0</v>
      </c>
      <c r="BS124">
        <v>0</v>
      </c>
      <c r="BT124">
        <v>0</v>
      </c>
      <c r="BU124">
        <v>0</v>
      </c>
      <c r="BV124">
        <v>0</v>
      </c>
      <c r="BW124">
        <v>0</v>
      </c>
      <c r="CV124">
        <v>0</v>
      </c>
      <c r="CW124">
        <v>0</v>
      </c>
      <c r="CX124">
        <f>ROUND(Y124*Source!I124,9)</f>
        <v>10.53</v>
      </c>
      <c r="CY124">
        <f t="shared" si="45"/>
        <v>2</v>
      </c>
      <c r="CZ124">
        <f t="shared" si="46"/>
        <v>0.28000000000000003</v>
      </c>
      <c r="DA124">
        <f t="shared" si="47"/>
        <v>7.56</v>
      </c>
      <c r="DB124">
        <f t="shared" si="37"/>
        <v>32.76</v>
      </c>
      <c r="DC124">
        <f t="shared" si="38"/>
        <v>0</v>
      </c>
      <c r="DD124" t="s">
        <v>6</v>
      </c>
      <c r="DE124" t="s">
        <v>6</v>
      </c>
      <c r="DF124">
        <f t="shared" si="48"/>
        <v>21</v>
      </c>
      <c r="DG124">
        <f t="shared" si="49"/>
        <v>0</v>
      </c>
      <c r="DH124">
        <f>Source!I124*SmtRes!Y124</f>
        <v>10.53</v>
      </c>
      <c r="DI124">
        <f t="shared" si="50"/>
        <v>2</v>
      </c>
      <c r="DJ124">
        <f>EtalonRes!Y160</f>
        <v>0.6</v>
      </c>
      <c r="DK124">
        <f>Source!BC124</f>
        <v>7.56</v>
      </c>
      <c r="DL124" t="s">
        <v>6</v>
      </c>
      <c r="DM124">
        <v>0</v>
      </c>
      <c r="DN124" t="s">
        <v>6</v>
      </c>
      <c r="DO124">
        <v>0</v>
      </c>
      <c r="GP124">
        <v>1</v>
      </c>
      <c r="GQ124">
        <v>-1</v>
      </c>
      <c r="GR124">
        <v>-1</v>
      </c>
    </row>
    <row r="125" spans="1:200" x14ac:dyDescent="0.2">
      <c r="A125">
        <f>ROW(Source!A124)</f>
        <v>124</v>
      </c>
      <c r="B125">
        <v>69994509</v>
      </c>
      <c r="C125">
        <v>69995186</v>
      </c>
      <c r="D125">
        <v>27375596</v>
      </c>
      <c r="E125">
        <v>1</v>
      </c>
      <c r="F125">
        <v>1</v>
      </c>
      <c r="G125">
        <v>1</v>
      </c>
      <c r="H125">
        <v>3</v>
      </c>
      <c r="I125" t="s">
        <v>209</v>
      </c>
      <c r="J125" t="s">
        <v>211</v>
      </c>
      <c r="K125" t="s">
        <v>210</v>
      </c>
      <c r="L125">
        <v>1327</v>
      </c>
      <c r="N125">
        <v>1005</v>
      </c>
      <c r="O125" t="s">
        <v>59</v>
      </c>
      <c r="P125" t="s">
        <v>59</v>
      </c>
      <c r="Q125">
        <v>1</v>
      </c>
      <c r="W125">
        <v>0</v>
      </c>
      <c r="X125">
        <v>-91537300</v>
      </c>
      <c r="Y125">
        <f t="shared" si="36"/>
        <v>102</v>
      </c>
      <c r="AA125">
        <v>99.13</v>
      </c>
      <c r="AB125">
        <v>0</v>
      </c>
      <c r="AC125">
        <v>0</v>
      </c>
      <c r="AD125">
        <v>0</v>
      </c>
      <c r="AE125">
        <v>13.709999999999999</v>
      </c>
      <c r="AF125">
        <v>0</v>
      </c>
      <c r="AG125">
        <v>0</v>
      </c>
      <c r="AH125">
        <v>0</v>
      </c>
      <c r="AI125">
        <v>7.56</v>
      </c>
      <c r="AJ125">
        <v>1</v>
      </c>
      <c r="AK125">
        <v>1</v>
      </c>
      <c r="AL125">
        <v>1</v>
      </c>
      <c r="AM125">
        <v>0</v>
      </c>
      <c r="AN125">
        <v>0</v>
      </c>
      <c r="AO125">
        <v>0</v>
      </c>
      <c r="AP125">
        <v>1</v>
      </c>
      <c r="AQ125">
        <v>0</v>
      </c>
      <c r="AR125">
        <v>0</v>
      </c>
      <c r="AS125" t="s">
        <v>6</v>
      </c>
      <c r="AT125">
        <v>102</v>
      </c>
      <c r="AU125" t="s">
        <v>6</v>
      </c>
      <c r="AV125">
        <v>0</v>
      </c>
      <c r="AW125">
        <v>2</v>
      </c>
      <c r="AX125">
        <v>69995216</v>
      </c>
      <c r="AY125">
        <v>1</v>
      </c>
      <c r="AZ125">
        <v>22528</v>
      </c>
      <c r="BA125">
        <v>161</v>
      </c>
      <c r="BB125">
        <v>3</v>
      </c>
      <c r="BC125">
        <v>0</v>
      </c>
      <c r="BD125">
        <v>0</v>
      </c>
      <c r="BE125">
        <v>0</v>
      </c>
      <c r="BF125">
        <v>0</v>
      </c>
      <c r="BG125">
        <v>0</v>
      </c>
      <c r="BH125">
        <v>0</v>
      </c>
      <c r="BI125">
        <v>0</v>
      </c>
      <c r="BJ125">
        <v>0</v>
      </c>
      <c r="BK125">
        <v>0</v>
      </c>
      <c r="BL125">
        <v>0</v>
      </c>
      <c r="BM125">
        <v>0</v>
      </c>
      <c r="BN125">
        <v>0</v>
      </c>
      <c r="BO125">
        <v>0</v>
      </c>
      <c r="BP125">
        <v>0</v>
      </c>
      <c r="BQ125">
        <v>0</v>
      </c>
      <c r="BR125">
        <v>0</v>
      </c>
      <c r="BS125">
        <v>0</v>
      </c>
      <c r="BT125">
        <v>0</v>
      </c>
      <c r="BU125">
        <v>0</v>
      </c>
      <c r="BV125">
        <v>0</v>
      </c>
      <c r="BW125">
        <v>0</v>
      </c>
      <c r="CV125">
        <v>0</v>
      </c>
      <c r="CW125">
        <v>0</v>
      </c>
      <c r="CX125">
        <f>ROUND(Y125*Source!I124,9)</f>
        <v>9.18</v>
      </c>
      <c r="CY125">
        <f t="shared" si="45"/>
        <v>99.13</v>
      </c>
      <c r="CZ125">
        <f t="shared" si="46"/>
        <v>13.709999999999999</v>
      </c>
      <c r="DA125">
        <f t="shared" si="47"/>
        <v>7.56</v>
      </c>
      <c r="DB125">
        <f t="shared" si="37"/>
        <v>1398.42</v>
      </c>
      <c r="DC125">
        <f t="shared" si="38"/>
        <v>0</v>
      </c>
      <c r="DD125" t="s">
        <v>6</v>
      </c>
      <c r="DE125" t="s">
        <v>6</v>
      </c>
      <c r="DF125">
        <f t="shared" si="48"/>
        <v>955</v>
      </c>
      <c r="DG125">
        <f t="shared" si="49"/>
        <v>0</v>
      </c>
      <c r="DH125">
        <f>Source!I124*SmtRes!Y125</f>
        <v>9.18</v>
      </c>
      <c r="DI125">
        <f t="shared" si="50"/>
        <v>99.13</v>
      </c>
      <c r="DJ125">
        <f>EtalonRes!Y161</f>
        <v>15.1</v>
      </c>
      <c r="DK125">
        <f>Source!BC124</f>
        <v>7.56</v>
      </c>
      <c r="DL125" t="s">
        <v>6</v>
      </c>
      <c r="DM125">
        <v>0</v>
      </c>
      <c r="DN125" t="s">
        <v>6</v>
      </c>
      <c r="DO125">
        <v>0</v>
      </c>
      <c r="GP125">
        <v>1</v>
      </c>
      <c r="GQ125">
        <v>-1</v>
      </c>
      <c r="GR125">
        <v>-1</v>
      </c>
    </row>
    <row r="126" spans="1:200" x14ac:dyDescent="0.2">
      <c r="A126">
        <f>ROW(Source!A124)</f>
        <v>124</v>
      </c>
      <c r="B126">
        <v>69994509</v>
      </c>
      <c r="C126">
        <v>69995186</v>
      </c>
      <c r="D126">
        <v>27378965</v>
      </c>
      <c r="E126">
        <v>1</v>
      </c>
      <c r="F126">
        <v>1</v>
      </c>
      <c r="G126">
        <v>1</v>
      </c>
      <c r="H126">
        <v>3</v>
      </c>
      <c r="I126" t="s">
        <v>214</v>
      </c>
      <c r="J126" t="s">
        <v>216</v>
      </c>
      <c r="K126" t="s">
        <v>215</v>
      </c>
      <c r="L126">
        <v>1354</v>
      </c>
      <c r="N126">
        <v>1010</v>
      </c>
      <c r="O126" t="s">
        <v>65</v>
      </c>
      <c r="P126" t="s">
        <v>65</v>
      </c>
      <c r="Q126">
        <v>1</v>
      </c>
      <c r="W126">
        <v>0</v>
      </c>
      <c r="X126">
        <v>1971670200</v>
      </c>
      <c r="Y126">
        <f t="shared" si="36"/>
        <v>3788</v>
      </c>
      <c r="AA126">
        <v>0.3</v>
      </c>
      <c r="AB126">
        <v>0</v>
      </c>
      <c r="AC126">
        <v>0</v>
      </c>
      <c r="AD126">
        <v>0</v>
      </c>
      <c r="AE126">
        <v>0.04</v>
      </c>
      <c r="AF126">
        <v>0</v>
      </c>
      <c r="AG126">
        <v>0</v>
      </c>
      <c r="AH126">
        <v>0</v>
      </c>
      <c r="AI126">
        <v>7.56</v>
      </c>
      <c r="AJ126">
        <v>1</v>
      </c>
      <c r="AK126">
        <v>1</v>
      </c>
      <c r="AL126">
        <v>1</v>
      </c>
      <c r="AM126">
        <v>0</v>
      </c>
      <c r="AN126">
        <v>0</v>
      </c>
      <c r="AO126">
        <v>0</v>
      </c>
      <c r="AP126">
        <v>1</v>
      </c>
      <c r="AQ126">
        <v>0</v>
      </c>
      <c r="AR126">
        <v>0</v>
      </c>
      <c r="AS126" t="s">
        <v>6</v>
      </c>
      <c r="AT126">
        <v>3788</v>
      </c>
      <c r="AU126" t="s">
        <v>6</v>
      </c>
      <c r="AV126">
        <v>0</v>
      </c>
      <c r="AW126">
        <v>2</v>
      </c>
      <c r="AX126">
        <v>69995217</v>
      </c>
      <c r="AY126">
        <v>1</v>
      </c>
      <c r="AZ126">
        <v>16384</v>
      </c>
      <c r="BA126">
        <v>162</v>
      </c>
      <c r="BB126">
        <v>3</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0</v>
      </c>
      <c r="BV126">
        <v>0</v>
      </c>
      <c r="BW126">
        <v>0</v>
      </c>
      <c r="CV126">
        <v>0</v>
      </c>
      <c r="CW126">
        <v>0</v>
      </c>
      <c r="CX126">
        <f>ROUND(Y126*Source!I124,9)</f>
        <v>340.92</v>
      </c>
      <c r="CY126">
        <f t="shared" si="45"/>
        <v>0.3</v>
      </c>
      <c r="CZ126">
        <f t="shared" si="46"/>
        <v>0.04</v>
      </c>
      <c r="DA126">
        <f t="shared" si="47"/>
        <v>7.56</v>
      </c>
      <c r="DB126">
        <f t="shared" si="37"/>
        <v>151.52000000000001</v>
      </c>
      <c r="DC126">
        <f t="shared" si="38"/>
        <v>0</v>
      </c>
      <c r="DD126" t="s">
        <v>6</v>
      </c>
      <c r="DE126" t="s">
        <v>6</v>
      </c>
      <c r="DF126">
        <f t="shared" si="48"/>
        <v>0</v>
      </c>
      <c r="DG126">
        <f t="shared" si="49"/>
        <v>0</v>
      </c>
      <c r="DH126">
        <f>Source!I124*SmtRes!Y126</f>
        <v>340.91999999999996</v>
      </c>
      <c r="DI126">
        <f t="shared" si="50"/>
        <v>0.3</v>
      </c>
      <c r="DJ126">
        <f>EtalonRes!Y162</f>
        <v>0.02</v>
      </c>
      <c r="DK126">
        <f>Source!BC124</f>
        <v>7.56</v>
      </c>
      <c r="DL126" t="s">
        <v>6</v>
      </c>
      <c r="DM126">
        <v>0</v>
      </c>
      <c r="DN126" t="s">
        <v>6</v>
      </c>
      <c r="DO126">
        <v>0</v>
      </c>
      <c r="GP126">
        <v>1</v>
      </c>
      <c r="GQ126">
        <v>-1</v>
      </c>
      <c r="GR126">
        <v>-1</v>
      </c>
    </row>
    <row r="127" spans="1:200" x14ac:dyDescent="0.2">
      <c r="A127">
        <f>ROW(Source!A124)</f>
        <v>124</v>
      </c>
      <c r="B127">
        <v>69994509</v>
      </c>
      <c r="C127">
        <v>69995186</v>
      </c>
      <c r="D127">
        <v>27378641</v>
      </c>
      <c r="E127">
        <v>1</v>
      </c>
      <c r="F127">
        <v>1</v>
      </c>
      <c r="G127">
        <v>1</v>
      </c>
      <c r="H127">
        <v>3</v>
      </c>
      <c r="I127" t="s">
        <v>218</v>
      </c>
      <c r="J127" t="s">
        <v>220</v>
      </c>
      <c r="K127" t="s">
        <v>219</v>
      </c>
      <c r="L127">
        <v>1354</v>
      </c>
      <c r="N127">
        <v>1010</v>
      </c>
      <c r="O127" t="s">
        <v>65</v>
      </c>
      <c r="P127" t="s">
        <v>65</v>
      </c>
      <c r="Q127">
        <v>1</v>
      </c>
      <c r="W127">
        <v>0</v>
      </c>
      <c r="X127">
        <v>1663887763</v>
      </c>
      <c r="Y127">
        <f t="shared" si="36"/>
        <v>70</v>
      </c>
      <c r="AA127">
        <v>1.1100000000000001</v>
      </c>
      <c r="AB127">
        <v>0</v>
      </c>
      <c r="AC127">
        <v>0</v>
      </c>
      <c r="AD127">
        <v>0</v>
      </c>
      <c r="AE127">
        <v>0.15</v>
      </c>
      <c r="AF127">
        <v>0</v>
      </c>
      <c r="AG127">
        <v>0</v>
      </c>
      <c r="AH127">
        <v>0</v>
      </c>
      <c r="AI127">
        <v>7.56</v>
      </c>
      <c r="AJ127">
        <v>1</v>
      </c>
      <c r="AK127">
        <v>1</v>
      </c>
      <c r="AL127">
        <v>1</v>
      </c>
      <c r="AM127">
        <v>0</v>
      </c>
      <c r="AN127">
        <v>0</v>
      </c>
      <c r="AO127">
        <v>0</v>
      </c>
      <c r="AP127">
        <v>1</v>
      </c>
      <c r="AQ127">
        <v>0</v>
      </c>
      <c r="AR127">
        <v>0</v>
      </c>
      <c r="AS127" t="s">
        <v>6</v>
      </c>
      <c r="AT127">
        <v>70</v>
      </c>
      <c r="AU127" t="s">
        <v>6</v>
      </c>
      <c r="AV127">
        <v>0</v>
      </c>
      <c r="AW127">
        <v>2</v>
      </c>
      <c r="AX127">
        <v>69995218</v>
      </c>
      <c r="AY127">
        <v>1</v>
      </c>
      <c r="AZ127">
        <v>16384</v>
      </c>
      <c r="BA127">
        <v>163</v>
      </c>
      <c r="BB127">
        <v>3</v>
      </c>
      <c r="BC127">
        <v>0</v>
      </c>
      <c r="BD127">
        <v>0</v>
      </c>
      <c r="BE127">
        <v>0</v>
      </c>
      <c r="BF127">
        <v>0</v>
      </c>
      <c r="BG127">
        <v>0</v>
      </c>
      <c r="BH127">
        <v>0</v>
      </c>
      <c r="BI127">
        <v>0</v>
      </c>
      <c r="BJ127">
        <v>0</v>
      </c>
      <c r="BK127">
        <v>0</v>
      </c>
      <c r="BL127">
        <v>0</v>
      </c>
      <c r="BM127">
        <v>0</v>
      </c>
      <c r="BN127">
        <v>0</v>
      </c>
      <c r="BO127">
        <v>0</v>
      </c>
      <c r="BP127">
        <v>0</v>
      </c>
      <c r="BQ127">
        <v>0</v>
      </c>
      <c r="BR127">
        <v>0</v>
      </c>
      <c r="BS127">
        <v>0</v>
      </c>
      <c r="BT127">
        <v>0</v>
      </c>
      <c r="BU127">
        <v>0</v>
      </c>
      <c r="BV127">
        <v>0</v>
      </c>
      <c r="BW127">
        <v>0</v>
      </c>
      <c r="CV127">
        <v>0</v>
      </c>
      <c r="CW127">
        <v>0</v>
      </c>
      <c r="CX127">
        <f>ROUND(Y127*Source!I124,9)</f>
        <v>6.3</v>
      </c>
      <c r="CY127">
        <f t="shared" si="45"/>
        <v>1.1100000000000001</v>
      </c>
      <c r="CZ127">
        <f t="shared" si="46"/>
        <v>0.15</v>
      </c>
      <c r="DA127">
        <f t="shared" si="47"/>
        <v>7.56</v>
      </c>
      <c r="DB127">
        <f t="shared" si="37"/>
        <v>10.5</v>
      </c>
      <c r="DC127">
        <f t="shared" si="38"/>
        <v>0</v>
      </c>
      <c r="DD127" t="s">
        <v>6</v>
      </c>
      <c r="DE127" t="s">
        <v>6</v>
      </c>
      <c r="DF127">
        <f t="shared" si="48"/>
        <v>6</v>
      </c>
      <c r="DG127">
        <f t="shared" si="49"/>
        <v>0</v>
      </c>
      <c r="DH127">
        <f>Source!I124*SmtRes!Y127</f>
        <v>6.3</v>
      </c>
      <c r="DI127">
        <f t="shared" si="50"/>
        <v>1.1100000000000001</v>
      </c>
      <c r="DJ127">
        <f>EtalonRes!Y163</f>
        <v>0.7</v>
      </c>
      <c r="DK127">
        <f>Source!BC124</f>
        <v>7.56</v>
      </c>
      <c r="DL127" t="s">
        <v>6</v>
      </c>
      <c r="DM127">
        <v>0</v>
      </c>
      <c r="DN127" t="s">
        <v>6</v>
      </c>
      <c r="DO127">
        <v>0</v>
      </c>
      <c r="GP127">
        <v>1</v>
      </c>
      <c r="GQ127">
        <v>-1</v>
      </c>
      <c r="GR127">
        <v>-1</v>
      </c>
    </row>
    <row r="128" spans="1:200" x14ac:dyDescent="0.2">
      <c r="A128">
        <f>ROW(Source!A124)</f>
        <v>124</v>
      </c>
      <c r="B128">
        <v>69994509</v>
      </c>
      <c r="C128">
        <v>69995186</v>
      </c>
      <c r="D128">
        <v>27378714</v>
      </c>
      <c r="E128">
        <v>1</v>
      </c>
      <c r="F128">
        <v>1</v>
      </c>
      <c r="G128">
        <v>1</v>
      </c>
      <c r="H128">
        <v>3</v>
      </c>
      <c r="I128" t="s">
        <v>73</v>
      </c>
      <c r="J128" t="s">
        <v>75</v>
      </c>
      <c r="K128" t="s">
        <v>74</v>
      </c>
      <c r="L128">
        <v>1354</v>
      </c>
      <c r="N128">
        <v>1010</v>
      </c>
      <c r="O128" t="s">
        <v>65</v>
      </c>
      <c r="P128" t="s">
        <v>65</v>
      </c>
      <c r="Q128">
        <v>1</v>
      </c>
      <c r="W128">
        <v>0</v>
      </c>
      <c r="X128">
        <v>-536818528</v>
      </c>
      <c r="Y128">
        <f t="shared" si="36"/>
        <v>163</v>
      </c>
      <c r="AA128">
        <v>1.1000000000000001</v>
      </c>
      <c r="AB128">
        <v>0</v>
      </c>
      <c r="AC128">
        <v>0</v>
      </c>
      <c r="AD128">
        <v>0</v>
      </c>
      <c r="AE128">
        <v>0.15</v>
      </c>
      <c r="AF128">
        <v>0</v>
      </c>
      <c r="AG128">
        <v>0</v>
      </c>
      <c r="AH128">
        <v>0</v>
      </c>
      <c r="AI128">
        <v>7.56</v>
      </c>
      <c r="AJ128">
        <v>1</v>
      </c>
      <c r="AK128">
        <v>1</v>
      </c>
      <c r="AL128">
        <v>1</v>
      </c>
      <c r="AM128">
        <v>0</v>
      </c>
      <c r="AN128">
        <v>0</v>
      </c>
      <c r="AO128">
        <v>0</v>
      </c>
      <c r="AP128">
        <v>1</v>
      </c>
      <c r="AQ128">
        <v>0</v>
      </c>
      <c r="AR128">
        <v>0</v>
      </c>
      <c r="AS128" t="s">
        <v>6</v>
      </c>
      <c r="AT128">
        <v>163</v>
      </c>
      <c r="AU128" t="s">
        <v>6</v>
      </c>
      <c r="AV128">
        <v>0</v>
      </c>
      <c r="AW128">
        <v>2</v>
      </c>
      <c r="AX128">
        <v>69995219</v>
      </c>
      <c r="AY128">
        <v>1</v>
      </c>
      <c r="AZ128">
        <v>16384</v>
      </c>
      <c r="BA128">
        <v>164</v>
      </c>
      <c r="BB128">
        <v>3</v>
      </c>
      <c r="BC128">
        <v>0</v>
      </c>
      <c r="BD128">
        <v>0</v>
      </c>
      <c r="BE128">
        <v>0</v>
      </c>
      <c r="BF128">
        <v>0</v>
      </c>
      <c r="BG128">
        <v>0</v>
      </c>
      <c r="BH128">
        <v>0</v>
      </c>
      <c r="BI128">
        <v>0</v>
      </c>
      <c r="BJ128">
        <v>0</v>
      </c>
      <c r="BK128">
        <v>0</v>
      </c>
      <c r="BL128">
        <v>0</v>
      </c>
      <c r="BM128">
        <v>0</v>
      </c>
      <c r="BN128">
        <v>0</v>
      </c>
      <c r="BO128">
        <v>0</v>
      </c>
      <c r="BP128">
        <v>0</v>
      </c>
      <c r="BQ128">
        <v>0</v>
      </c>
      <c r="BR128">
        <v>0</v>
      </c>
      <c r="BS128">
        <v>0</v>
      </c>
      <c r="BT128">
        <v>0</v>
      </c>
      <c r="BU128">
        <v>0</v>
      </c>
      <c r="BV128">
        <v>0</v>
      </c>
      <c r="BW128">
        <v>0</v>
      </c>
      <c r="CV128">
        <v>0</v>
      </c>
      <c r="CW128">
        <v>0</v>
      </c>
      <c r="CX128">
        <f>ROUND(Y128*Source!I124,9)</f>
        <v>14.67</v>
      </c>
      <c r="CY128">
        <f t="shared" si="45"/>
        <v>1.1000000000000001</v>
      </c>
      <c r="CZ128">
        <f t="shared" si="46"/>
        <v>0.15</v>
      </c>
      <c r="DA128">
        <f t="shared" si="47"/>
        <v>7.56</v>
      </c>
      <c r="DB128">
        <f t="shared" si="37"/>
        <v>24.45</v>
      </c>
      <c r="DC128">
        <f t="shared" si="38"/>
        <v>0</v>
      </c>
      <c r="DD128" t="s">
        <v>6</v>
      </c>
      <c r="DE128" t="s">
        <v>6</v>
      </c>
      <c r="DF128">
        <f t="shared" si="48"/>
        <v>15</v>
      </c>
      <c r="DG128">
        <f t="shared" si="49"/>
        <v>0</v>
      </c>
      <c r="DH128">
        <f>Source!I124*SmtRes!Y128</f>
        <v>14.67</v>
      </c>
      <c r="DI128">
        <f t="shared" si="50"/>
        <v>1.1000000000000001</v>
      </c>
      <c r="DJ128">
        <f>EtalonRes!Y164</f>
        <v>0.08</v>
      </c>
      <c r="DK128">
        <f>Source!BC124</f>
        <v>7.56</v>
      </c>
      <c r="DL128" t="s">
        <v>6</v>
      </c>
      <c r="DM128">
        <v>0</v>
      </c>
      <c r="DN128" t="s">
        <v>6</v>
      </c>
      <c r="DO128">
        <v>0</v>
      </c>
      <c r="GP128">
        <v>1</v>
      </c>
      <c r="GQ128">
        <v>-1</v>
      </c>
      <c r="GR128">
        <v>-1</v>
      </c>
    </row>
    <row r="129" spans="1:200" x14ac:dyDescent="0.2">
      <c r="A129">
        <f>ROW(Source!A124)</f>
        <v>124</v>
      </c>
      <c r="B129">
        <v>69994509</v>
      </c>
      <c r="C129">
        <v>69995186</v>
      </c>
      <c r="D129">
        <v>27382840</v>
      </c>
      <c r="E129">
        <v>1</v>
      </c>
      <c r="F129">
        <v>1</v>
      </c>
      <c r="G129">
        <v>1</v>
      </c>
      <c r="H129">
        <v>3</v>
      </c>
      <c r="I129" t="s">
        <v>224</v>
      </c>
      <c r="J129" t="s">
        <v>227</v>
      </c>
      <c r="K129" t="s">
        <v>225</v>
      </c>
      <c r="L129">
        <v>1339</v>
      </c>
      <c r="N129">
        <v>1007</v>
      </c>
      <c r="O129" t="s">
        <v>226</v>
      </c>
      <c r="P129" t="s">
        <v>226</v>
      </c>
      <c r="Q129">
        <v>1</v>
      </c>
      <c r="W129">
        <v>0</v>
      </c>
      <c r="X129">
        <v>233919276</v>
      </c>
      <c r="Y129">
        <f t="shared" si="36"/>
        <v>5.0694439999999998</v>
      </c>
      <c r="AA129">
        <v>9666.67</v>
      </c>
      <c r="AB129">
        <v>0</v>
      </c>
      <c r="AC129">
        <v>0</v>
      </c>
      <c r="AD129">
        <v>0</v>
      </c>
      <c r="AE129">
        <v>1336.8400000000001</v>
      </c>
      <c r="AF129">
        <v>0</v>
      </c>
      <c r="AG129">
        <v>0</v>
      </c>
      <c r="AH129">
        <v>0</v>
      </c>
      <c r="AI129">
        <v>7.56</v>
      </c>
      <c r="AJ129">
        <v>1</v>
      </c>
      <c r="AK129">
        <v>1</v>
      </c>
      <c r="AL129">
        <v>1</v>
      </c>
      <c r="AM129">
        <v>0</v>
      </c>
      <c r="AN129">
        <v>0</v>
      </c>
      <c r="AO129">
        <v>0</v>
      </c>
      <c r="AP129">
        <v>1</v>
      </c>
      <c r="AQ129">
        <v>0</v>
      </c>
      <c r="AR129">
        <v>0</v>
      </c>
      <c r="AS129" t="s">
        <v>6</v>
      </c>
      <c r="AT129">
        <v>5.0694439999999998</v>
      </c>
      <c r="AU129" t="s">
        <v>6</v>
      </c>
      <c r="AV129">
        <v>0</v>
      </c>
      <c r="AW129">
        <v>1</v>
      </c>
      <c r="AX129">
        <v>-1</v>
      </c>
      <c r="AY129">
        <v>0</v>
      </c>
      <c r="AZ129">
        <v>0</v>
      </c>
      <c r="BA129" t="s">
        <v>6</v>
      </c>
      <c r="BB129">
        <v>0</v>
      </c>
      <c r="BC129">
        <v>0</v>
      </c>
      <c r="BD129">
        <v>0</v>
      </c>
      <c r="BE129">
        <v>0</v>
      </c>
      <c r="BF129">
        <v>0</v>
      </c>
      <c r="BG129">
        <v>0</v>
      </c>
      <c r="BH129">
        <v>0</v>
      </c>
      <c r="BI129">
        <v>0</v>
      </c>
      <c r="BJ129">
        <v>0</v>
      </c>
      <c r="BK129">
        <v>0</v>
      </c>
      <c r="BL129">
        <v>0</v>
      </c>
      <c r="BM129">
        <v>0</v>
      </c>
      <c r="BN129">
        <v>0</v>
      </c>
      <c r="BO129">
        <v>0</v>
      </c>
      <c r="BP129">
        <v>0</v>
      </c>
      <c r="BQ129">
        <v>0</v>
      </c>
      <c r="BR129">
        <v>0</v>
      </c>
      <c r="BS129">
        <v>0</v>
      </c>
      <c r="BT129">
        <v>0</v>
      </c>
      <c r="BU129">
        <v>0</v>
      </c>
      <c r="BV129">
        <v>0</v>
      </c>
      <c r="BW129">
        <v>0</v>
      </c>
      <c r="CV129">
        <v>0</v>
      </c>
      <c r="CW129">
        <v>0</v>
      </c>
      <c r="CX129">
        <f>ROUND(Y129*Source!I124,9)</f>
        <v>0.45624996000000001</v>
      </c>
      <c r="CY129">
        <f t="shared" si="45"/>
        <v>9666.67</v>
      </c>
      <c r="CZ129">
        <f t="shared" si="46"/>
        <v>1336.8400000000001</v>
      </c>
      <c r="DA129">
        <f t="shared" si="47"/>
        <v>7.56</v>
      </c>
      <c r="DB129">
        <f t="shared" si="37"/>
        <v>6777.04</v>
      </c>
      <c r="DC129">
        <f t="shared" si="38"/>
        <v>0</v>
      </c>
      <c r="DD129" t="s">
        <v>6</v>
      </c>
      <c r="DE129" t="s">
        <v>6</v>
      </c>
      <c r="DF129">
        <f t="shared" si="48"/>
        <v>4611</v>
      </c>
      <c r="DG129">
        <f t="shared" si="49"/>
        <v>0</v>
      </c>
      <c r="DH129">
        <f>Source!I124*SmtRes!Y129</f>
        <v>0.45624995999999995</v>
      </c>
      <c r="DI129">
        <f t="shared" si="50"/>
        <v>9666.67</v>
      </c>
      <c r="DJ129">
        <f t="shared" ref="DJ129" si="51">DF129</f>
        <v>4611</v>
      </c>
      <c r="DK129">
        <f>Source!BC124</f>
        <v>7.56</v>
      </c>
      <c r="DL129" t="s">
        <v>6</v>
      </c>
      <c r="DM129">
        <v>0</v>
      </c>
      <c r="DN129" t="s">
        <v>6</v>
      </c>
      <c r="DO129">
        <v>0</v>
      </c>
      <c r="GP129">
        <v>1</v>
      </c>
      <c r="GQ129">
        <v>-1</v>
      </c>
      <c r="GR129">
        <v>-1</v>
      </c>
    </row>
    <row r="130" spans="1:200" x14ac:dyDescent="0.2">
      <c r="A130">
        <f>ROW(Source!A124)</f>
        <v>124</v>
      </c>
      <c r="B130">
        <v>69994509</v>
      </c>
      <c r="C130">
        <v>69995186</v>
      </c>
      <c r="D130">
        <v>27392067</v>
      </c>
      <c r="E130">
        <v>1</v>
      </c>
      <c r="F130">
        <v>1</v>
      </c>
      <c r="G130">
        <v>1</v>
      </c>
      <c r="H130">
        <v>3</v>
      </c>
      <c r="I130" t="s">
        <v>230</v>
      </c>
      <c r="J130" t="s">
        <v>231</v>
      </c>
      <c r="K130" t="s">
        <v>79</v>
      </c>
      <c r="L130">
        <v>1301</v>
      </c>
      <c r="N130">
        <v>1003</v>
      </c>
      <c r="O130" t="s">
        <v>45</v>
      </c>
      <c r="P130" t="s">
        <v>45</v>
      </c>
      <c r="Q130">
        <v>1</v>
      </c>
      <c r="W130">
        <v>0</v>
      </c>
      <c r="X130">
        <v>1720820957</v>
      </c>
      <c r="Y130">
        <f t="shared" si="36"/>
        <v>158</v>
      </c>
      <c r="AA130">
        <v>54.64</v>
      </c>
      <c r="AB130">
        <v>0</v>
      </c>
      <c r="AC130">
        <v>0</v>
      </c>
      <c r="AD130">
        <v>0</v>
      </c>
      <c r="AE130">
        <v>7.5600000000000005</v>
      </c>
      <c r="AF130">
        <v>0</v>
      </c>
      <c r="AG130">
        <v>0</v>
      </c>
      <c r="AH130">
        <v>0</v>
      </c>
      <c r="AI130">
        <v>7.56</v>
      </c>
      <c r="AJ130">
        <v>1</v>
      </c>
      <c r="AK130">
        <v>1</v>
      </c>
      <c r="AL130">
        <v>1</v>
      </c>
      <c r="AM130">
        <v>0</v>
      </c>
      <c r="AN130">
        <v>0</v>
      </c>
      <c r="AO130">
        <v>0</v>
      </c>
      <c r="AP130">
        <v>1</v>
      </c>
      <c r="AQ130">
        <v>0</v>
      </c>
      <c r="AR130">
        <v>0</v>
      </c>
      <c r="AS130" t="s">
        <v>6</v>
      </c>
      <c r="AT130">
        <v>158</v>
      </c>
      <c r="AU130" t="s">
        <v>6</v>
      </c>
      <c r="AV130">
        <v>0</v>
      </c>
      <c r="AW130">
        <v>2</v>
      </c>
      <c r="AX130">
        <v>69995221</v>
      </c>
      <c r="AY130">
        <v>1</v>
      </c>
      <c r="AZ130">
        <v>16384</v>
      </c>
      <c r="BA130">
        <v>166</v>
      </c>
      <c r="BB130">
        <v>3</v>
      </c>
      <c r="BC130">
        <v>0</v>
      </c>
      <c r="BD130">
        <v>0</v>
      </c>
      <c r="BE130">
        <v>0</v>
      </c>
      <c r="BF130">
        <v>0</v>
      </c>
      <c r="BG130">
        <v>0</v>
      </c>
      <c r="BH130">
        <v>0</v>
      </c>
      <c r="BI130">
        <v>0</v>
      </c>
      <c r="BJ130">
        <v>0</v>
      </c>
      <c r="BK130">
        <v>0</v>
      </c>
      <c r="BL130">
        <v>0</v>
      </c>
      <c r="BM130">
        <v>0</v>
      </c>
      <c r="BN130">
        <v>0</v>
      </c>
      <c r="BO130">
        <v>0</v>
      </c>
      <c r="BP130">
        <v>0</v>
      </c>
      <c r="BQ130">
        <v>0</v>
      </c>
      <c r="BR130">
        <v>0</v>
      </c>
      <c r="BS130">
        <v>0</v>
      </c>
      <c r="BT130">
        <v>0</v>
      </c>
      <c r="BU130">
        <v>0</v>
      </c>
      <c r="BV130">
        <v>0</v>
      </c>
      <c r="BW130">
        <v>0</v>
      </c>
      <c r="CV130">
        <v>0</v>
      </c>
      <c r="CW130">
        <v>0</v>
      </c>
      <c r="CX130">
        <f>ROUND(Y130*Source!I124,9)</f>
        <v>14.22</v>
      </c>
      <c r="CY130">
        <f t="shared" si="45"/>
        <v>54.64</v>
      </c>
      <c r="CZ130">
        <f t="shared" si="46"/>
        <v>7.5600000000000005</v>
      </c>
      <c r="DA130">
        <f t="shared" si="47"/>
        <v>7.56</v>
      </c>
      <c r="DB130">
        <f t="shared" si="37"/>
        <v>1194.48</v>
      </c>
      <c r="DC130">
        <f t="shared" si="38"/>
        <v>0</v>
      </c>
      <c r="DD130" t="s">
        <v>6</v>
      </c>
      <c r="DE130" t="s">
        <v>6</v>
      </c>
      <c r="DF130">
        <f t="shared" si="48"/>
        <v>811</v>
      </c>
      <c r="DG130">
        <f t="shared" si="49"/>
        <v>0</v>
      </c>
      <c r="DH130">
        <f>Source!I124*SmtRes!Y130</f>
        <v>14.219999999999999</v>
      </c>
      <c r="DI130">
        <f t="shared" si="50"/>
        <v>54.64</v>
      </c>
      <c r="DJ130">
        <f>EtalonRes!Y166</f>
        <v>6.2</v>
      </c>
      <c r="DK130">
        <f>Source!BC124</f>
        <v>7.56</v>
      </c>
      <c r="DL130" t="s">
        <v>6</v>
      </c>
      <c r="DM130">
        <v>0</v>
      </c>
      <c r="DN130" t="s">
        <v>6</v>
      </c>
      <c r="DO130">
        <v>0</v>
      </c>
      <c r="GP130">
        <v>1</v>
      </c>
      <c r="GQ130">
        <v>-1</v>
      </c>
      <c r="GR130">
        <v>-1</v>
      </c>
    </row>
    <row r="131" spans="1:200" x14ac:dyDescent="0.2">
      <c r="A131">
        <f>ROW(Source!A124)</f>
        <v>124</v>
      </c>
      <c r="B131">
        <v>69994509</v>
      </c>
      <c r="C131">
        <v>69995186</v>
      </c>
      <c r="D131">
        <v>27392118</v>
      </c>
      <c r="E131">
        <v>1</v>
      </c>
      <c r="F131">
        <v>1</v>
      </c>
      <c r="G131">
        <v>1</v>
      </c>
      <c r="H131">
        <v>3</v>
      </c>
      <c r="I131" t="s">
        <v>232</v>
      </c>
      <c r="J131" t="s">
        <v>234</v>
      </c>
      <c r="K131" t="s">
        <v>233</v>
      </c>
      <c r="L131">
        <v>1301</v>
      </c>
      <c r="N131">
        <v>1003</v>
      </c>
      <c r="O131" t="s">
        <v>45</v>
      </c>
      <c r="P131" t="s">
        <v>45</v>
      </c>
      <c r="Q131">
        <v>1</v>
      </c>
      <c r="W131">
        <v>0</v>
      </c>
      <c r="X131">
        <v>78730886</v>
      </c>
      <c r="Y131">
        <f t="shared" si="36"/>
        <v>254</v>
      </c>
      <c r="AA131">
        <v>54.64</v>
      </c>
      <c r="AB131">
        <v>0</v>
      </c>
      <c r="AC131">
        <v>0</v>
      </c>
      <c r="AD131">
        <v>0</v>
      </c>
      <c r="AE131">
        <v>7.5600000000000005</v>
      </c>
      <c r="AF131">
        <v>0</v>
      </c>
      <c r="AG131">
        <v>0</v>
      </c>
      <c r="AH131">
        <v>0</v>
      </c>
      <c r="AI131">
        <v>7.56</v>
      </c>
      <c r="AJ131">
        <v>1</v>
      </c>
      <c r="AK131">
        <v>1</v>
      </c>
      <c r="AL131">
        <v>1</v>
      </c>
      <c r="AM131">
        <v>0</v>
      </c>
      <c r="AN131">
        <v>0</v>
      </c>
      <c r="AO131">
        <v>0</v>
      </c>
      <c r="AP131">
        <v>1</v>
      </c>
      <c r="AQ131">
        <v>0</v>
      </c>
      <c r="AR131">
        <v>0</v>
      </c>
      <c r="AS131" t="s">
        <v>6</v>
      </c>
      <c r="AT131">
        <v>254</v>
      </c>
      <c r="AU131" t="s">
        <v>6</v>
      </c>
      <c r="AV131">
        <v>0</v>
      </c>
      <c r="AW131">
        <v>2</v>
      </c>
      <c r="AX131">
        <v>69995222</v>
      </c>
      <c r="AY131">
        <v>1</v>
      </c>
      <c r="AZ131">
        <v>16384</v>
      </c>
      <c r="BA131">
        <v>167</v>
      </c>
      <c r="BB131">
        <v>3</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v>
      </c>
      <c r="BV131">
        <v>0</v>
      </c>
      <c r="BW131">
        <v>0</v>
      </c>
      <c r="CV131">
        <v>0</v>
      </c>
      <c r="CW131">
        <v>0</v>
      </c>
      <c r="CX131">
        <f>ROUND(Y131*Source!I124,9)</f>
        <v>22.86</v>
      </c>
      <c r="CY131">
        <f t="shared" si="45"/>
        <v>54.64</v>
      </c>
      <c r="CZ131">
        <f t="shared" si="46"/>
        <v>7.5600000000000005</v>
      </c>
      <c r="DA131">
        <f t="shared" si="47"/>
        <v>7.56</v>
      </c>
      <c r="DB131">
        <f t="shared" si="37"/>
        <v>1920.24</v>
      </c>
      <c r="DC131">
        <f t="shared" si="38"/>
        <v>0</v>
      </c>
      <c r="DD131" t="s">
        <v>6</v>
      </c>
      <c r="DE131" t="s">
        <v>6</v>
      </c>
      <c r="DF131">
        <f t="shared" si="48"/>
        <v>1303</v>
      </c>
      <c r="DG131">
        <f t="shared" si="49"/>
        <v>0</v>
      </c>
      <c r="DH131">
        <f>Source!I124*SmtRes!Y131</f>
        <v>22.86</v>
      </c>
      <c r="DI131">
        <f t="shared" si="50"/>
        <v>54.64</v>
      </c>
      <c r="DJ131">
        <f>EtalonRes!Y167</f>
        <v>6.91</v>
      </c>
      <c r="DK131">
        <f>Source!BC124</f>
        <v>7.56</v>
      </c>
      <c r="DL131" t="s">
        <v>6</v>
      </c>
      <c r="DM131">
        <v>0</v>
      </c>
      <c r="DN131" t="s">
        <v>6</v>
      </c>
      <c r="DO131">
        <v>0</v>
      </c>
      <c r="GP131">
        <v>1</v>
      </c>
      <c r="GQ131">
        <v>-1</v>
      </c>
      <c r="GR131">
        <v>-1</v>
      </c>
    </row>
    <row r="132" spans="1:200" x14ac:dyDescent="0.2">
      <c r="A132">
        <f>ROW(Source!A124)</f>
        <v>124</v>
      </c>
      <c r="B132">
        <v>69994509</v>
      </c>
      <c r="C132">
        <v>69995186</v>
      </c>
      <c r="D132">
        <v>27392244</v>
      </c>
      <c r="E132">
        <v>1</v>
      </c>
      <c r="F132">
        <v>1</v>
      </c>
      <c r="G132">
        <v>1</v>
      </c>
      <c r="H132">
        <v>3</v>
      </c>
      <c r="I132" t="s">
        <v>235</v>
      </c>
      <c r="J132" t="s">
        <v>237</v>
      </c>
      <c r="K132" t="s">
        <v>236</v>
      </c>
      <c r="L132">
        <v>1301</v>
      </c>
      <c r="N132">
        <v>1003</v>
      </c>
      <c r="O132" t="s">
        <v>45</v>
      </c>
      <c r="P132" t="s">
        <v>45</v>
      </c>
      <c r="Q132">
        <v>1</v>
      </c>
      <c r="W132">
        <v>0</v>
      </c>
      <c r="X132">
        <v>-1558613246</v>
      </c>
      <c r="Y132">
        <f t="shared" si="36"/>
        <v>39</v>
      </c>
      <c r="AA132">
        <v>40</v>
      </c>
      <c r="AB132">
        <v>0</v>
      </c>
      <c r="AC132">
        <v>0</v>
      </c>
      <c r="AD132">
        <v>0</v>
      </c>
      <c r="AE132">
        <v>5.53</v>
      </c>
      <c r="AF132">
        <v>0</v>
      </c>
      <c r="AG132">
        <v>0</v>
      </c>
      <c r="AH132">
        <v>0</v>
      </c>
      <c r="AI132">
        <v>7.56</v>
      </c>
      <c r="AJ132">
        <v>1</v>
      </c>
      <c r="AK132">
        <v>1</v>
      </c>
      <c r="AL132">
        <v>1</v>
      </c>
      <c r="AM132">
        <v>0</v>
      </c>
      <c r="AN132">
        <v>0</v>
      </c>
      <c r="AO132">
        <v>0</v>
      </c>
      <c r="AP132">
        <v>1</v>
      </c>
      <c r="AQ132">
        <v>0</v>
      </c>
      <c r="AR132">
        <v>0</v>
      </c>
      <c r="AS132" t="s">
        <v>6</v>
      </c>
      <c r="AT132">
        <v>39</v>
      </c>
      <c r="AU132" t="s">
        <v>6</v>
      </c>
      <c r="AV132">
        <v>0</v>
      </c>
      <c r="AW132">
        <v>2</v>
      </c>
      <c r="AX132">
        <v>69995225</v>
      </c>
      <c r="AY132">
        <v>1</v>
      </c>
      <c r="AZ132">
        <v>16384</v>
      </c>
      <c r="BA132">
        <v>170</v>
      </c>
      <c r="BB132">
        <v>3</v>
      </c>
      <c r="BC132">
        <v>0</v>
      </c>
      <c r="BD132">
        <v>0</v>
      </c>
      <c r="BE132">
        <v>0</v>
      </c>
      <c r="BF132">
        <v>0</v>
      </c>
      <c r="BG132">
        <v>0</v>
      </c>
      <c r="BH132">
        <v>0</v>
      </c>
      <c r="BI132">
        <v>0</v>
      </c>
      <c r="BJ132">
        <v>0</v>
      </c>
      <c r="BK132">
        <v>0</v>
      </c>
      <c r="BL132">
        <v>0</v>
      </c>
      <c r="BM132">
        <v>0</v>
      </c>
      <c r="BN132">
        <v>0</v>
      </c>
      <c r="BO132">
        <v>0</v>
      </c>
      <c r="BP132">
        <v>0</v>
      </c>
      <c r="BQ132">
        <v>0</v>
      </c>
      <c r="BR132">
        <v>0</v>
      </c>
      <c r="BS132">
        <v>0</v>
      </c>
      <c r="BT132">
        <v>0</v>
      </c>
      <c r="BU132">
        <v>0</v>
      </c>
      <c r="BV132">
        <v>0</v>
      </c>
      <c r="BW132">
        <v>0</v>
      </c>
      <c r="CV132">
        <v>0</v>
      </c>
      <c r="CW132">
        <v>0</v>
      </c>
      <c r="CX132">
        <f>ROUND(Y132*Source!I124,9)</f>
        <v>3.51</v>
      </c>
      <c r="CY132">
        <f t="shared" si="45"/>
        <v>40</v>
      </c>
      <c r="CZ132">
        <f t="shared" si="46"/>
        <v>5.53</v>
      </c>
      <c r="DA132">
        <f t="shared" si="47"/>
        <v>7.56</v>
      </c>
      <c r="DB132">
        <f t="shared" si="37"/>
        <v>215.67</v>
      </c>
      <c r="DC132">
        <f t="shared" si="38"/>
        <v>0</v>
      </c>
      <c r="DD132" t="s">
        <v>6</v>
      </c>
      <c r="DE132" t="s">
        <v>6</v>
      </c>
      <c r="DF132">
        <f t="shared" si="48"/>
        <v>147</v>
      </c>
      <c r="DG132">
        <f t="shared" si="49"/>
        <v>0</v>
      </c>
      <c r="DH132">
        <f>Source!I124*SmtRes!Y132</f>
        <v>3.51</v>
      </c>
      <c r="DI132">
        <f t="shared" si="50"/>
        <v>40</v>
      </c>
      <c r="DJ132">
        <f>EtalonRes!Y170</f>
        <v>4.1900000000000004</v>
      </c>
      <c r="DK132">
        <f>Source!BC124</f>
        <v>7.56</v>
      </c>
      <c r="DL132" t="s">
        <v>6</v>
      </c>
      <c r="DM132">
        <v>0</v>
      </c>
      <c r="DN132" t="s">
        <v>6</v>
      </c>
      <c r="DO132">
        <v>0</v>
      </c>
      <c r="GP132">
        <v>1</v>
      </c>
      <c r="GQ132">
        <v>-1</v>
      </c>
      <c r="GR132">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70"/>
  <sheetViews>
    <sheetView workbookViewId="0"/>
  </sheetViews>
  <sheetFormatPr defaultColWidth="9.140625" defaultRowHeight="12.75" x14ac:dyDescent="0.2"/>
  <cols>
    <col min="1" max="256" width="9.140625" customWidth="1"/>
  </cols>
  <sheetData>
    <row r="1" spans="1:44" x14ac:dyDescent="0.2">
      <c r="A1">
        <f>ROW(Source!A28)</f>
        <v>28</v>
      </c>
      <c r="B1">
        <v>70007153</v>
      </c>
      <c r="C1">
        <v>70007152</v>
      </c>
      <c r="D1">
        <v>27493137</v>
      </c>
      <c r="E1">
        <v>1</v>
      </c>
      <c r="F1">
        <v>1</v>
      </c>
      <c r="G1">
        <v>1</v>
      </c>
      <c r="H1">
        <v>1</v>
      </c>
      <c r="I1" t="s">
        <v>311</v>
      </c>
      <c r="J1" t="s">
        <v>6</v>
      </c>
      <c r="K1" t="s">
        <v>312</v>
      </c>
      <c r="L1">
        <v>1369</v>
      </c>
      <c r="N1">
        <v>1013</v>
      </c>
      <c r="O1" t="s">
        <v>313</v>
      </c>
      <c r="P1" t="s">
        <v>313</v>
      </c>
      <c r="Q1">
        <v>1</v>
      </c>
      <c r="X1">
        <v>92</v>
      </c>
      <c r="Y1">
        <v>0</v>
      </c>
      <c r="Z1">
        <v>0</v>
      </c>
      <c r="AA1">
        <v>0</v>
      </c>
      <c r="AB1">
        <v>9.15</v>
      </c>
      <c r="AC1">
        <v>0</v>
      </c>
      <c r="AD1">
        <v>1</v>
      </c>
      <c r="AE1">
        <v>1</v>
      </c>
      <c r="AF1" t="s">
        <v>6</v>
      </c>
      <c r="AG1">
        <v>92</v>
      </c>
      <c r="AH1">
        <v>2</v>
      </c>
      <c r="AI1">
        <v>70007153</v>
      </c>
      <c r="AJ1">
        <v>1</v>
      </c>
      <c r="AK1">
        <v>0</v>
      </c>
      <c r="AL1">
        <v>0</v>
      </c>
      <c r="AM1">
        <v>0</v>
      </c>
      <c r="AN1">
        <v>0</v>
      </c>
      <c r="AO1">
        <v>0</v>
      </c>
      <c r="AP1">
        <v>0</v>
      </c>
      <c r="AQ1">
        <v>0</v>
      </c>
      <c r="AR1">
        <v>0</v>
      </c>
    </row>
    <row r="2" spans="1:44" x14ac:dyDescent="0.2">
      <c r="A2">
        <f>ROW(Source!A28)</f>
        <v>28</v>
      </c>
      <c r="B2">
        <v>70007154</v>
      </c>
      <c r="C2">
        <v>70007152</v>
      </c>
      <c r="D2">
        <v>27440303</v>
      </c>
      <c r="E2">
        <v>1</v>
      </c>
      <c r="F2">
        <v>1</v>
      </c>
      <c r="G2">
        <v>1</v>
      </c>
      <c r="H2">
        <v>2</v>
      </c>
      <c r="I2" t="s">
        <v>314</v>
      </c>
      <c r="J2" t="s">
        <v>315</v>
      </c>
      <c r="K2" t="s">
        <v>316</v>
      </c>
      <c r="L2">
        <v>1368</v>
      </c>
      <c r="N2">
        <v>1011</v>
      </c>
      <c r="O2" t="s">
        <v>317</v>
      </c>
      <c r="P2" t="s">
        <v>317</v>
      </c>
      <c r="Q2">
        <v>1</v>
      </c>
      <c r="X2">
        <v>2.2000000000000002</v>
      </c>
      <c r="Y2">
        <v>0</v>
      </c>
      <c r="Z2">
        <v>2.95</v>
      </c>
      <c r="AA2">
        <v>0</v>
      </c>
      <c r="AB2">
        <v>0</v>
      </c>
      <c r="AC2">
        <v>0</v>
      </c>
      <c r="AD2">
        <v>1</v>
      </c>
      <c r="AE2">
        <v>0</v>
      </c>
      <c r="AF2" t="s">
        <v>6</v>
      </c>
      <c r="AG2">
        <v>2.2000000000000002</v>
      </c>
      <c r="AH2">
        <v>2</v>
      </c>
      <c r="AI2">
        <v>70007154</v>
      </c>
      <c r="AJ2">
        <v>2</v>
      </c>
      <c r="AK2">
        <v>0</v>
      </c>
      <c r="AL2">
        <v>0</v>
      </c>
      <c r="AM2">
        <v>0</v>
      </c>
      <c r="AN2">
        <v>0</v>
      </c>
      <c r="AO2">
        <v>0</v>
      </c>
      <c r="AP2">
        <v>0</v>
      </c>
      <c r="AQ2">
        <v>0</v>
      </c>
      <c r="AR2">
        <v>0</v>
      </c>
    </row>
    <row r="3" spans="1:44" x14ac:dyDescent="0.2">
      <c r="A3">
        <f>ROW(Source!A28)</f>
        <v>28</v>
      </c>
      <c r="B3">
        <v>70007155</v>
      </c>
      <c r="C3">
        <v>70007152</v>
      </c>
      <c r="D3">
        <v>27441042</v>
      </c>
      <c r="E3">
        <v>1</v>
      </c>
      <c r="F3">
        <v>1</v>
      </c>
      <c r="G3">
        <v>1</v>
      </c>
      <c r="H3">
        <v>2</v>
      </c>
      <c r="I3" t="s">
        <v>318</v>
      </c>
      <c r="J3" t="s">
        <v>319</v>
      </c>
      <c r="K3" t="s">
        <v>320</v>
      </c>
      <c r="L3">
        <v>1368</v>
      </c>
      <c r="N3">
        <v>1011</v>
      </c>
      <c r="O3" t="s">
        <v>317</v>
      </c>
      <c r="P3" t="s">
        <v>317</v>
      </c>
      <c r="Q3">
        <v>1</v>
      </c>
      <c r="X3">
        <v>0.17</v>
      </c>
      <c r="Y3">
        <v>0</v>
      </c>
      <c r="Z3">
        <v>33.590000000000003</v>
      </c>
      <c r="AA3">
        <v>0</v>
      </c>
      <c r="AB3">
        <v>0</v>
      </c>
      <c r="AC3">
        <v>0</v>
      </c>
      <c r="AD3">
        <v>1</v>
      </c>
      <c r="AE3">
        <v>0</v>
      </c>
      <c r="AF3" t="s">
        <v>6</v>
      </c>
      <c r="AG3">
        <v>0.17</v>
      </c>
      <c r="AH3">
        <v>2</v>
      </c>
      <c r="AI3">
        <v>70007155</v>
      </c>
      <c r="AJ3">
        <v>3</v>
      </c>
      <c r="AK3">
        <v>0</v>
      </c>
      <c r="AL3">
        <v>0</v>
      </c>
      <c r="AM3">
        <v>0</v>
      </c>
      <c r="AN3">
        <v>0</v>
      </c>
      <c r="AO3">
        <v>0</v>
      </c>
      <c r="AP3">
        <v>0</v>
      </c>
      <c r="AQ3">
        <v>0</v>
      </c>
      <c r="AR3">
        <v>0</v>
      </c>
    </row>
    <row r="4" spans="1:44" x14ac:dyDescent="0.2">
      <c r="A4">
        <f>ROW(Source!A28)</f>
        <v>28</v>
      </c>
      <c r="B4">
        <v>70007156</v>
      </c>
      <c r="C4">
        <v>70007152</v>
      </c>
      <c r="D4">
        <v>27441078</v>
      </c>
      <c r="E4">
        <v>1</v>
      </c>
      <c r="F4">
        <v>1</v>
      </c>
      <c r="G4">
        <v>1</v>
      </c>
      <c r="H4">
        <v>2</v>
      </c>
      <c r="I4" t="s">
        <v>321</v>
      </c>
      <c r="J4" t="s">
        <v>322</v>
      </c>
      <c r="K4" t="s">
        <v>323</v>
      </c>
      <c r="L4">
        <v>1368</v>
      </c>
      <c r="N4">
        <v>1011</v>
      </c>
      <c r="O4" t="s">
        <v>317</v>
      </c>
      <c r="P4" t="s">
        <v>317</v>
      </c>
      <c r="Q4">
        <v>1</v>
      </c>
      <c r="X4">
        <v>0.87</v>
      </c>
      <c r="Y4">
        <v>0</v>
      </c>
      <c r="Z4">
        <v>2.0699999999999998</v>
      </c>
      <c r="AA4">
        <v>0</v>
      </c>
      <c r="AB4">
        <v>0</v>
      </c>
      <c r="AC4">
        <v>0</v>
      </c>
      <c r="AD4">
        <v>1</v>
      </c>
      <c r="AE4">
        <v>0</v>
      </c>
      <c r="AF4" t="s">
        <v>6</v>
      </c>
      <c r="AG4">
        <v>0.87</v>
      </c>
      <c r="AH4">
        <v>2</v>
      </c>
      <c r="AI4">
        <v>70007156</v>
      </c>
      <c r="AJ4">
        <v>4</v>
      </c>
      <c r="AK4">
        <v>0</v>
      </c>
      <c r="AL4">
        <v>0</v>
      </c>
      <c r="AM4">
        <v>0</v>
      </c>
      <c r="AN4">
        <v>0</v>
      </c>
      <c r="AO4">
        <v>0</v>
      </c>
      <c r="AP4">
        <v>0</v>
      </c>
      <c r="AQ4">
        <v>0</v>
      </c>
      <c r="AR4">
        <v>0</v>
      </c>
    </row>
    <row r="5" spans="1:44" x14ac:dyDescent="0.2">
      <c r="A5">
        <f>ROW(Source!A28)</f>
        <v>28</v>
      </c>
      <c r="B5">
        <v>70007157</v>
      </c>
      <c r="C5">
        <v>70007152</v>
      </c>
      <c r="D5">
        <v>27373300</v>
      </c>
      <c r="E5">
        <v>1</v>
      </c>
      <c r="F5">
        <v>1</v>
      </c>
      <c r="G5">
        <v>1</v>
      </c>
      <c r="H5">
        <v>3</v>
      </c>
      <c r="I5" t="s">
        <v>27</v>
      </c>
      <c r="J5" t="s">
        <v>30</v>
      </c>
      <c r="K5" t="s">
        <v>28</v>
      </c>
      <c r="L5">
        <v>1346</v>
      </c>
      <c r="N5">
        <v>1009</v>
      </c>
      <c r="O5" t="s">
        <v>29</v>
      </c>
      <c r="P5" t="s">
        <v>29</v>
      </c>
      <c r="Q5">
        <v>1</v>
      </c>
      <c r="X5">
        <v>12</v>
      </c>
      <c r="Y5">
        <v>13.16</v>
      </c>
      <c r="Z5">
        <v>0</v>
      </c>
      <c r="AA5">
        <v>0</v>
      </c>
      <c r="AB5">
        <v>0</v>
      </c>
      <c r="AC5">
        <v>0</v>
      </c>
      <c r="AD5">
        <v>1</v>
      </c>
      <c r="AE5">
        <v>0</v>
      </c>
      <c r="AF5" t="s">
        <v>6</v>
      </c>
      <c r="AG5">
        <v>12</v>
      </c>
      <c r="AH5">
        <v>2</v>
      </c>
      <c r="AI5">
        <v>70007157</v>
      </c>
      <c r="AJ5">
        <v>5</v>
      </c>
      <c r="AK5">
        <v>3</v>
      </c>
      <c r="AL5">
        <v>-157.92000000000002</v>
      </c>
      <c r="AM5">
        <v>0</v>
      </c>
      <c r="AN5">
        <v>0</v>
      </c>
      <c r="AO5">
        <v>0</v>
      </c>
      <c r="AP5">
        <v>0</v>
      </c>
      <c r="AQ5">
        <v>0</v>
      </c>
      <c r="AR5">
        <v>1</v>
      </c>
    </row>
    <row r="6" spans="1:44" x14ac:dyDescent="0.2">
      <c r="A6">
        <f>ROW(Source!A28)</f>
        <v>28</v>
      </c>
      <c r="B6">
        <v>70007158</v>
      </c>
      <c r="C6">
        <v>70007152</v>
      </c>
      <c r="D6">
        <v>27373369</v>
      </c>
      <c r="E6">
        <v>1</v>
      </c>
      <c r="F6">
        <v>1</v>
      </c>
      <c r="G6">
        <v>1</v>
      </c>
      <c r="H6">
        <v>3</v>
      </c>
      <c r="I6" t="s">
        <v>340</v>
      </c>
      <c r="J6" t="s">
        <v>341</v>
      </c>
      <c r="K6" t="s">
        <v>342</v>
      </c>
      <c r="L6">
        <v>1346</v>
      </c>
      <c r="N6">
        <v>1009</v>
      </c>
      <c r="O6" t="s">
        <v>29</v>
      </c>
      <c r="P6" t="s">
        <v>29</v>
      </c>
      <c r="Q6">
        <v>1</v>
      </c>
      <c r="X6">
        <v>137</v>
      </c>
      <c r="Y6">
        <v>1.59</v>
      </c>
      <c r="Z6">
        <v>0</v>
      </c>
      <c r="AA6">
        <v>0</v>
      </c>
      <c r="AB6">
        <v>0</v>
      </c>
      <c r="AC6">
        <v>0</v>
      </c>
      <c r="AD6">
        <v>1</v>
      </c>
      <c r="AE6">
        <v>0</v>
      </c>
      <c r="AF6" t="s">
        <v>6</v>
      </c>
      <c r="AG6">
        <v>137</v>
      </c>
      <c r="AH6">
        <v>3</v>
      </c>
      <c r="AI6">
        <v>-1</v>
      </c>
      <c r="AJ6" t="s">
        <v>6</v>
      </c>
      <c r="AK6">
        <v>4</v>
      </c>
      <c r="AL6">
        <v>-217.83</v>
      </c>
      <c r="AM6">
        <v>0</v>
      </c>
      <c r="AN6">
        <v>0</v>
      </c>
      <c r="AO6">
        <v>0</v>
      </c>
      <c r="AP6">
        <v>0</v>
      </c>
      <c r="AQ6">
        <v>0</v>
      </c>
      <c r="AR6">
        <v>1</v>
      </c>
    </row>
    <row r="7" spans="1:44" x14ac:dyDescent="0.2">
      <c r="A7">
        <f>ROW(Source!A28)</f>
        <v>28</v>
      </c>
      <c r="B7">
        <v>70007159</v>
      </c>
      <c r="C7">
        <v>70007152</v>
      </c>
      <c r="D7">
        <v>27373699</v>
      </c>
      <c r="E7">
        <v>1</v>
      </c>
      <c r="F7">
        <v>1</v>
      </c>
      <c r="G7">
        <v>1</v>
      </c>
      <c r="H7">
        <v>3</v>
      </c>
      <c r="I7" t="s">
        <v>38</v>
      </c>
      <c r="J7" t="s">
        <v>40</v>
      </c>
      <c r="K7" t="s">
        <v>39</v>
      </c>
      <c r="L7">
        <v>1346</v>
      </c>
      <c r="N7">
        <v>1009</v>
      </c>
      <c r="O7" t="s">
        <v>29</v>
      </c>
      <c r="P7" t="s">
        <v>29</v>
      </c>
      <c r="Q7">
        <v>1</v>
      </c>
      <c r="X7">
        <v>84</v>
      </c>
      <c r="Y7">
        <v>2.96</v>
      </c>
      <c r="Z7">
        <v>0</v>
      </c>
      <c r="AA7">
        <v>0</v>
      </c>
      <c r="AB7">
        <v>0</v>
      </c>
      <c r="AC7">
        <v>0</v>
      </c>
      <c r="AD7">
        <v>1</v>
      </c>
      <c r="AE7">
        <v>0</v>
      </c>
      <c r="AF7" t="s">
        <v>6</v>
      </c>
      <c r="AG7">
        <v>84</v>
      </c>
      <c r="AH7">
        <v>2</v>
      </c>
      <c r="AI7">
        <v>70007159</v>
      </c>
      <c r="AJ7">
        <v>6</v>
      </c>
      <c r="AK7">
        <v>3</v>
      </c>
      <c r="AL7">
        <v>-248.64</v>
      </c>
      <c r="AM7">
        <v>0</v>
      </c>
      <c r="AN7">
        <v>0</v>
      </c>
      <c r="AO7">
        <v>0</v>
      </c>
      <c r="AP7">
        <v>0</v>
      </c>
      <c r="AQ7">
        <v>0</v>
      </c>
      <c r="AR7">
        <v>1</v>
      </c>
    </row>
    <row r="8" spans="1:44" x14ac:dyDescent="0.2">
      <c r="A8">
        <f>ROW(Source!A28)</f>
        <v>28</v>
      </c>
      <c r="B8">
        <v>70007160</v>
      </c>
      <c r="C8">
        <v>70007152</v>
      </c>
      <c r="D8">
        <v>27374775</v>
      </c>
      <c r="E8">
        <v>1</v>
      </c>
      <c r="F8">
        <v>1</v>
      </c>
      <c r="G8">
        <v>1</v>
      </c>
      <c r="H8">
        <v>3</v>
      </c>
      <c r="I8" t="s">
        <v>43</v>
      </c>
      <c r="J8" t="s">
        <v>46</v>
      </c>
      <c r="K8" t="s">
        <v>44</v>
      </c>
      <c r="L8">
        <v>1301</v>
      </c>
      <c r="N8">
        <v>1003</v>
      </c>
      <c r="O8" t="s">
        <v>45</v>
      </c>
      <c r="P8" t="s">
        <v>45</v>
      </c>
      <c r="Q8">
        <v>1</v>
      </c>
      <c r="X8">
        <v>155</v>
      </c>
      <c r="Y8">
        <v>0.17</v>
      </c>
      <c r="Z8">
        <v>0</v>
      </c>
      <c r="AA8">
        <v>0</v>
      </c>
      <c r="AB8">
        <v>0</v>
      </c>
      <c r="AC8">
        <v>0</v>
      </c>
      <c r="AD8">
        <v>1</v>
      </c>
      <c r="AE8">
        <v>0</v>
      </c>
      <c r="AF8" t="s">
        <v>6</v>
      </c>
      <c r="AG8">
        <v>155</v>
      </c>
      <c r="AH8">
        <v>2</v>
      </c>
      <c r="AI8">
        <v>70007160</v>
      </c>
      <c r="AJ8">
        <v>7</v>
      </c>
      <c r="AK8">
        <v>3</v>
      </c>
      <c r="AL8">
        <v>-26.35</v>
      </c>
      <c r="AM8">
        <v>0</v>
      </c>
      <c r="AN8">
        <v>0</v>
      </c>
      <c r="AO8">
        <v>0</v>
      </c>
      <c r="AP8">
        <v>0</v>
      </c>
      <c r="AQ8">
        <v>0</v>
      </c>
      <c r="AR8">
        <v>1</v>
      </c>
    </row>
    <row r="9" spans="1:44" x14ac:dyDescent="0.2">
      <c r="A9">
        <f>ROW(Source!A28)</f>
        <v>28</v>
      </c>
      <c r="B9">
        <v>70007161</v>
      </c>
      <c r="C9">
        <v>70007152</v>
      </c>
      <c r="D9">
        <v>27374872</v>
      </c>
      <c r="E9">
        <v>1</v>
      </c>
      <c r="F9">
        <v>1</v>
      </c>
      <c r="G9">
        <v>1</v>
      </c>
      <c r="H9">
        <v>3</v>
      </c>
      <c r="I9" t="s">
        <v>49</v>
      </c>
      <c r="J9" t="s">
        <v>51</v>
      </c>
      <c r="K9" t="s">
        <v>50</v>
      </c>
      <c r="L9">
        <v>1301</v>
      </c>
      <c r="N9">
        <v>1003</v>
      </c>
      <c r="O9" t="s">
        <v>45</v>
      </c>
      <c r="P9" t="s">
        <v>45</v>
      </c>
      <c r="Q9">
        <v>1</v>
      </c>
      <c r="X9">
        <v>80</v>
      </c>
      <c r="Y9">
        <v>1.74</v>
      </c>
      <c r="Z9">
        <v>0</v>
      </c>
      <c r="AA9">
        <v>0</v>
      </c>
      <c r="AB9">
        <v>0</v>
      </c>
      <c r="AC9">
        <v>0</v>
      </c>
      <c r="AD9">
        <v>1</v>
      </c>
      <c r="AE9">
        <v>0</v>
      </c>
      <c r="AF9" t="s">
        <v>6</v>
      </c>
      <c r="AG9">
        <v>80</v>
      </c>
      <c r="AH9">
        <v>2</v>
      </c>
      <c r="AI9">
        <v>70007161</v>
      </c>
      <c r="AJ9">
        <v>8</v>
      </c>
      <c r="AK9">
        <v>3</v>
      </c>
      <c r="AL9">
        <v>-139.19999999999999</v>
      </c>
      <c r="AM9">
        <v>0</v>
      </c>
      <c r="AN9">
        <v>0</v>
      </c>
      <c r="AO9">
        <v>0</v>
      </c>
      <c r="AP9">
        <v>0</v>
      </c>
      <c r="AQ9">
        <v>0</v>
      </c>
      <c r="AR9">
        <v>1</v>
      </c>
    </row>
    <row r="10" spans="1:44" x14ac:dyDescent="0.2">
      <c r="A10">
        <f>ROW(Source!A28)</f>
        <v>28</v>
      </c>
      <c r="B10">
        <v>70007162</v>
      </c>
      <c r="C10">
        <v>70007152</v>
      </c>
      <c r="D10">
        <v>27374887</v>
      </c>
      <c r="E10">
        <v>1</v>
      </c>
      <c r="F10">
        <v>1</v>
      </c>
      <c r="G10">
        <v>1</v>
      </c>
      <c r="H10">
        <v>3</v>
      </c>
      <c r="I10" t="s">
        <v>53</v>
      </c>
      <c r="J10" t="s">
        <v>55</v>
      </c>
      <c r="K10" t="s">
        <v>54</v>
      </c>
      <c r="L10">
        <v>1301</v>
      </c>
      <c r="N10">
        <v>1003</v>
      </c>
      <c r="O10" t="s">
        <v>45</v>
      </c>
      <c r="P10" t="s">
        <v>45</v>
      </c>
      <c r="Q10">
        <v>1</v>
      </c>
      <c r="X10">
        <v>117</v>
      </c>
      <c r="Y10">
        <v>0.84</v>
      </c>
      <c r="Z10">
        <v>0</v>
      </c>
      <c r="AA10">
        <v>0</v>
      </c>
      <c r="AB10">
        <v>0</v>
      </c>
      <c r="AC10">
        <v>0</v>
      </c>
      <c r="AD10">
        <v>1</v>
      </c>
      <c r="AE10">
        <v>0</v>
      </c>
      <c r="AF10" t="s">
        <v>6</v>
      </c>
      <c r="AG10">
        <v>117</v>
      </c>
      <c r="AH10">
        <v>2</v>
      </c>
      <c r="AI10">
        <v>70007162</v>
      </c>
      <c r="AJ10">
        <v>9</v>
      </c>
      <c r="AK10">
        <v>3</v>
      </c>
      <c r="AL10">
        <v>-98.28</v>
      </c>
      <c r="AM10">
        <v>0</v>
      </c>
      <c r="AN10">
        <v>0</v>
      </c>
      <c r="AO10">
        <v>0</v>
      </c>
      <c r="AP10">
        <v>0</v>
      </c>
      <c r="AQ10">
        <v>0</v>
      </c>
      <c r="AR10">
        <v>1</v>
      </c>
    </row>
    <row r="11" spans="1:44" x14ac:dyDescent="0.2">
      <c r="A11">
        <f>ROW(Source!A28)</f>
        <v>28</v>
      </c>
      <c r="B11">
        <v>70007163</v>
      </c>
      <c r="C11">
        <v>70007152</v>
      </c>
      <c r="D11">
        <v>27375624</v>
      </c>
      <c r="E11">
        <v>1</v>
      </c>
      <c r="F11">
        <v>1</v>
      </c>
      <c r="G11">
        <v>1</v>
      </c>
      <c r="H11">
        <v>3</v>
      </c>
      <c r="I11" t="s">
        <v>57</v>
      </c>
      <c r="J11" t="s">
        <v>60</v>
      </c>
      <c r="K11" t="s">
        <v>106</v>
      </c>
      <c r="L11">
        <v>1327</v>
      </c>
      <c r="N11">
        <v>1005</v>
      </c>
      <c r="O11" t="s">
        <v>59</v>
      </c>
      <c r="P11" t="s">
        <v>59</v>
      </c>
      <c r="Q11">
        <v>1</v>
      </c>
      <c r="X11">
        <v>225</v>
      </c>
      <c r="Y11">
        <v>23.66</v>
      </c>
      <c r="Z11">
        <v>0</v>
      </c>
      <c r="AA11">
        <v>0</v>
      </c>
      <c r="AB11">
        <v>0</v>
      </c>
      <c r="AC11">
        <v>0</v>
      </c>
      <c r="AD11">
        <v>1</v>
      </c>
      <c r="AE11">
        <v>0</v>
      </c>
      <c r="AF11" t="s">
        <v>6</v>
      </c>
      <c r="AG11">
        <v>225</v>
      </c>
      <c r="AH11">
        <v>2</v>
      </c>
      <c r="AI11">
        <v>70007163</v>
      </c>
      <c r="AJ11">
        <v>10</v>
      </c>
      <c r="AK11">
        <v>3</v>
      </c>
      <c r="AL11">
        <v>-5323.5</v>
      </c>
      <c r="AM11">
        <v>0</v>
      </c>
      <c r="AN11">
        <v>0</v>
      </c>
      <c r="AO11">
        <v>0</v>
      </c>
      <c r="AP11">
        <v>0</v>
      </c>
      <c r="AQ11">
        <v>0</v>
      </c>
      <c r="AR11">
        <v>1</v>
      </c>
    </row>
    <row r="12" spans="1:44" x14ac:dyDescent="0.2">
      <c r="A12">
        <f>ROW(Source!A28)</f>
        <v>28</v>
      </c>
      <c r="B12">
        <v>70007164</v>
      </c>
      <c r="C12">
        <v>70007152</v>
      </c>
      <c r="D12">
        <v>27378971</v>
      </c>
      <c r="E12">
        <v>1</v>
      </c>
      <c r="F12">
        <v>1</v>
      </c>
      <c r="G12">
        <v>1</v>
      </c>
      <c r="H12">
        <v>3</v>
      </c>
      <c r="I12" t="s">
        <v>63</v>
      </c>
      <c r="J12" t="s">
        <v>66</v>
      </c>
      <c r="K12" t="s">
        <v>64</v>
      </c>
      <c r="L12">
        <v>1354</v>
      </c>
      <c r="N12">
        <v>1010</v>
      </c>
      <c r="O12" t="s">
        <v>65</v>
      </c>
      <c r="P12" t="s">
        <v>65</v>
      </c>
      <c r="Q12">
        <v>1</v>
      </c>
      <c r="X12">
        <v>790</v>
      </c>
      <c r="Y12">
        <v>0.04</v>
      </c>
      <c r="Z12">
        <v>0</v>
      </c>
      <c r="AA12">
        <v>0</v>
      </c>
      <c r="AB12">
        <v>0</v>
      </c>
      <c r="AC12">
        <v>0</v>
      </c>
      <c r="AD12">
        <v>1</v>
      </c>
      <c r="AE12">
        <v>0</v>
      </c>
      <c r="AF12" t="s">
        <v>6</v>
      </c>
      <c r="AG12">
        <v>790</v>
      </c>
      <c r="AH12">
        <v>2</v>
      </c>
      <c r="AI12">
        <v>70007164</v>
      </c>
      <c r="AJ12">
        <v>11</v>
      </c>
      <c r="AK12">
        <v>3</v>
      </c>
      <c r="AL12">
        <v>-31.6</v>
      </c>
      <c r="AM12">
        <v>0</v>
      </c>
      <c r="AN12">
        <v>0</v>
      </c>
      <c r="AO12">
        <v>0</v>
      </c>
      <c r="AP12">
        <v>0</v>
      </c>
      <c r="AQ12">
        <v>0</v>
      </c>
      <c r="AR12">
        <v>1</v>
      </c>
    </row>
    <row r="13" spans="1:44" x14ac:dyDescent="0.2">
      <c r="A13">
        <f>ROW(Source!A28)</f>
        <v>28</v>
      </c>
      <c r="B13">
        <v>70007165</v>
      </c>
      <c r="C13">
        <v>70007152</v>
      </c>
      <c r="D13">
        <v>27378972</v>
      </c>
      <c r="E13">
        <v>1</v>
      </c>
      <c r="F13">
        <v>1</v>
      </c>
      <c r="G13">
        <v>1</v>
      </c>
      <c r="H13">
        <v>3</v>
      </c>
      <c r="I13" t="s">
        <v>69</v>
      </c>
      <c r="J13" t="s">
        <v>71</v>
      </c>
      <c r="K13" t="s">
        <v>70</v>
      </c>
      <c r="L13">
        <v>1354</v>
      </c>
      <c r="N13">
        <v>1010</v>
      </c>
      <c r="O13" t="s">
        <v>65</v>
      </c>
      <c r="P13" t="s">
        <v>65</v>
      </c>
      <c r="Q13">
        <v>1</v>
      </c>
      <c r="X13">
        <v>1844</v>
      </c>
      <c r="Y13">
        <v>0.05</v>
      </c>
      <c r="Z13">
        <v>0</v>
      </c>
      <c r="AA13">
        <v>0</v>
      </c>
      <c r="AB13">
        <v>0</v>
      </c>
      <c r="AC13">
        <v>0</v>
      </c>
      <c r="AD13">
        <v>1</v>
      </c>
      <c r="AE13">
        <v>0</v>
      </c>
      <c r="AF13" t="s">
        <v>6</v>
      </c>
      <c r="AG13">
        <v>1844</v>
      </c>
      <c r="AH13">
        <v>2</v>
      </c>
      <c r="AI13">
        <v>70007165</v>
      </c>
      <c r="AJ13">
        <v>12</v>
      </c>
      <c r="AK13">
        <v>3</v>
      </c>
      <c r="AL13">
        <v>-92.2</v>
      </c>
      <c r="AM13">
        <v>0</v>
      </c>
      <c r="AN13">
        <v>0</v>
      </c>
      <c r="AO13">
        <v>0</v>
      </c>
      <c r="AP13">
        <v>0</v>
      </c>
      <c r="AQ13">
        <v>0</v>
      </c>
      <c r="AR13">
        <v>1</v>
      </c>
    </row>
    <row r="14" spans="1:44" x14ac:dyDescent="0.2">
      <c r="A14">
        <f>ROW(Source!A28)</f>
        <v>28</v>
      </c>
      <c r="B14">
        <v>70007166</v>
      </c>
      <c r="C14">
        <v>70007152</v>
      </c>
      <c r="D14">
        <v>27378714</v>
      </c>
      <c r="E14">
        <v>1</v>
      </c>
      <c r="F14">
        <v>1</v>
      </c>
      <c r="G14">
        <v>1</v>
      </c>
      <c r="H14">
        <v>3</v>
      </c>
      <c r="I14" t="s">
        <v>73</v>
      </c>
      <c r="J14" t="s">
        <v>75</v>
      </c>
      <c r="K14" t="s">
        <v>74</v>
      </c>
      <c r="L14">
        <v>1354</v>
      </c>
      <c r="N14">
        <v>1010</v>
      </c>
      <c r="O14" t="s">
        <v>65</v>
      </c>
      <c r="P14" t="s">
        <v>65</v>
      </c>
      <c r="Q14">
        <v>1</v>
      </c>
      <c r="X14">
        <v>149</v>
      </c>
      <c r="Y14">
        <v>0.08</v>
      </c>
      <c r="Z14">
        <v>0</v>
      </c>
      <c r="AA14">
        <v>0</v>
      </c>
      <c r="AB14">
        <v>0</v>
      </c>
      <c r="AC14">
        <v>0</v>
      </c>
      <c r="AD14">
        <v>1</v>
      </c>
      <c r="AE14">
        <v>0</v>
      </c>
      <c r="AF14" t="s">
        <v>6</v>
      </c>
      <c r="AG14">
        <v>149</v>
      </c>
      <c r="AH14">
        <v>2</v>
      </c>
      <c r="AI14">
        <v>70007166</v>
      </c>
      <c r="AJ14">
        <v>13</v>
      </c>
      <c r="AK14">
        <v>3</v>
      </c>
      <c r="AL14">
        <v>-11.92</v>
      </c>
      <c r="AM14">
        <v>0</v>
      </c>
      <c r="AN14">
        <v>0</v>
      </c>
      <c r="AO14">
        <v>0</v>
      </c>
      <c r="AP14">
        <v>0</v>
      </c>
      <c r="AQ14">
        <v>0</v>
      </c>
      <c r="AR14">
        <v>1</v>
      </c>
    </row>
    <row r="15" spans="1:44" x14ac:dyDescent="0.2">
      <c r="A15">
        <f>ROW(Source!A28)</f>
        <v>28</v>
      </c>
      <c r="B15">
        <v>70007167</v>
      </c>
      <c r="C15">
        <v>70007152</v>
      </c>
      <c r="D15">
        <v>27392071</v>
      </c>
      <c r="E15">
        <v>1</v>
      </c>
      <c r="F15">
        <v>1</v>
      </c>
      <c r="G15">
        <v>1</v>
      </c>
      <c r="H15">
        <v>3</v>
      </c>
      <c r="I15" t="s">
        <v>78</v>
      </c>
      <c r="J15" t="s">
        <v>80</v>
      </c>
      <c r="K15" t="s">
        <v>110</v>
      </c>
      <c r="L15">
        <v>1301</v>
      </c>
      <c r="N15">
        <v>1003</v>
      </c>
      <c r="O15" t="s">
        <v>45</v>
      </c>
      <c r="P15" t="s">
        <v>45</v>
      </c>
      <c r="Q15">
        <v>1</v>
      </c>
      <c r="X15">
        <v>86</v>
      </c>
      <c r="Y15">
        <v>6.95</v>
      </c>
      <c r="Z15">
        <v>0</v>
      </c>
      <c r="AA15">
        <v>0</v>
      </c>
      <c r="AB15">
        <v>0</v>
      </c>
      <c r="AC15">
        <v>0</v>
      </c>
      <c r="AD15">
        <v>1</v>
      </c>
      <c r="AE15">
        <v>0</v>
      </c>
      <c r="AF15" t="s">
        <v>6</v>
      </c>
      <c r="AG15">
        <v>86</v>
      </c>
      <c r="AH15">
        <v>2</v>
      </c>
      <c r="AI15">
        <v>70007167</v>
      </c>
      <c r="AJ15">
        <v>14</v>
      </c>
      <c r="AK15">
        <v>3</v>
      </c>
      <c r="AL15">
        <v>-597.70000000000005</v>
      </c>
      <c r="AM15">
        <v>0</v>
      </c>
      <c r="AN15">
        <v>0</v>
      </c>
      <c r="AO15">
        <v>0</v>
      </c>
      <c r="AP15">
        <v>0</v>
      </c>
      <c r="AQ15">
        <v>0</v>
      </c>
      <c r="AR15">
        <v>1</v>
      </c>
    </row>
    <row r="16" spans="1:44" x14ac:dyDescent="0.2">
      <c r="A16">
        <f>ROW(Source!A28)</f>
        <v>28</v>
      </c>
      <c r="B16">
        <v>70007168</v>
      </c>
      <c r="C16">
        <v>70007152</v>
      </c>
      <c r="D16">
        <v>27392120</v>
      </c>
      <c r="E16">
        <v>1</v>
      </c>
      <c r="F16">
        <v>1</v>
      </c>
      <c r="G16">
        <v>1</v>
      </c>
      <c r="H16">
        <v>3</v>
      </c>
      <c r="I16" t="s">
        <v>83</v>
      </c>
      <c r="J16" t="s">
        <v>85</v>
      </c>
      <c r="K16" t="s">
        <v>112</v>
      </c>
      <c r="L16">
        <v>1301</v>
      </c>
      <c r="N16">
        <v>1003</v>
      </c>
      <c r="O16" t="s">
        <v>45</v>
      </c>
      <c r="P16" t="s">
        <v>45</v>
      </c>
      <c r="Q16">
        <v>1</v>
      </c>
      <c r="X16">
        <v>234</v>
      </c>
      <c r="Y16">
        <v>8.11</v>
      </c>
      <c r="Z16">
        <v>0</v>
      </c>
      <c r="AA16">
        <v>0</v>
      </c>
      <c r="AB16">
        <v>0</v>
      </c>
      <c r="AC16">
        <v>0</v>
      </c>
      <c r="AD16">
        <v>1</v>
      </c>
      <c r="AE16">
        <v>0</v>
      </c>
      <c r="AF16" t="s">
        <v>6</v>
      </c>
      <c r="AG16">
        <v>234</v>
      </c>
      <c r="AH16">
        <v>2</v>
      </c>
      <c r="AI16">
        <v>70007168</v>
      </c>
      <c r="AJ16">
        <v>15</v>
      </c>
      <c r="AK16">
        <v>3</v>
      </c>
      <c r="AL16">
        <v>-1897.7399999999998</v>
      </c>
      <c r="AM16">
        <v>0</v>
      </c>
      <c r="AN16">
        <v>0</v>
      </c>
      <c r="AO16">
        <v>0</v>
      </c>
      <c r="AP16">
        <v>0</v>
      </c>
      <c r="AQ16">
        <v>0</v>
      </c>
      <c r="AR16">
        <v>1</v>
      </c>
    </row>
    <row r="17" spans="1:44" x14ac:dyDescent="0.2">
      <c r="A17">
        <f>ROW(Source!A28)</f>
        <v>28</v>
      </c>
      <c r="B17">
        <v>70007169</v>
      </c>
      <c r="C17">
        <v>70007152</v>
      </c>
      <c r="D17">
        <v>27392246</v>
      </c>
      <c r="E17">
        <v>1</v>
      </c>
      <c r="F17">
        <v>1</v>
      </c>
      <c r="G17">
        <v>1</v>
      </c>
      <c r="H17">
        <v>3</v>
      </c>
      <c r="I17" t="s">
        <v>114</v>
      </c>
      <c r="J17" t="s">
        <v>116</v>
      </c>
      <c r="K17" t="s">
        <v>115</v>
      </c>
      <c r="L17">
        <v>1301</v>
      </c>
      <c r="N17">
        <v>1003</v>
      </c>
      <c r="O17" t="s">
        <v>45</v>
      </c>
      <c r="P17" t="s">
        <v>45</v>
      </c>
      <c r="Q17">
        <v>1</v>
      </c>
      <c r="X17">
        <v>37</v>
      </c>
      <c r="Y17">
        <v>6.3</v>
      </c>
      <c r="Z17">
        <v>0</v>
      </c>
      <c r="AA17">
        <v>0</v>
      </c>
      <c r="AB17">
        <v>0</v>
      </c>
      <c r="AC17">
        <v>0</v>
      </c>
      <c r="AD17">
        <v>1</v>
      </c>
      <c r="AE17">
        <v>0</v>
      </c>
      <c r="AF17" t="s">
        <v>6</v>
      </c>
      <c r="AG17">
        <v>37</v>
      </c>
      <c r="AH17">
        <v>3</v>
      </c>
      <c r="AI17">
        <v>-1</v>
      </c>
      <c r="AJ17" t="s">
        <v>6</v>
      </c>
      <c r="AK17">
        <v>4</v>
      </c>
      <c r="AL17">
        <v>-233.1</v>
      </c>
      <c r="AM17">
        <v>0</v>
      </c>
      <c r="AN17">
        <v>0</v>
      </c>
      <c r="AO17">
        <v>0</v>
      </c>
      <c r="AP17">
        <v>0</v>
      </c>
      <c r="AQ17">
        <v>0</v>
      </c>
      <c r="AR17">
        <v>1</v>
      </c>
    </row>
    <row r="18" spans="1:44" x14ac:dyDescent="0.2">
      <c r="A18">
        <f>ROW(Source!A29)</f>
        <v>29</v>
      </c>
      <c r="B18">
        <v>70007153</v>
      </c>
      <c r="C18">
        <v>70007152</v>
      </c>
      <c r="D18">
        <v>27493137</v>
      </c>
      <c r="E18">
        <v>1</v>
      </c>
      <c r="F18">
        <v>1</v>
      </c>
      <c r="G18">
        <v>1</v>
      </c>
      <c r="H18">
        <v>1</v>
      </c>
      <c r="I18" t="s">
        <v>311</v>
      </c>
      <c r="J18" t="s">
        <v>6</v>
      </c>
      <c r="K18" t="s">
        <v>312</v>
      </c>
      <c r="L18">
        <v>1369</v>
      </c>
      <c r="N18">
        <v>1013</v>
      </c>
      <c r="O18" t="s">
        <v>313</v>
      </c>
      <c r="P18" t="s">
        <v>313</v>
      </c>
      <c r="Q18">
        <v>1</v>
      </c>
      <c r="X18">
        <v>92</v>
      </c>
      <c r="Y18">
        <v>0</v>
      </c>
      <c r="Z18">
        <v>0</v>
      </c>
      <c r="AA18">
        <v>0</v>
      </c>
      <c r="AB18">
        <v>9.15</v>
      </c>
      <c r="AC18">
        <v>0</v>
      </c>
      <c r="AD18">
        <v>1</v>
      </c>
      <c r="AE18">
        <v>1</v>
      </c>
      <c r="AF18" t="s">
        <v>6</v>
      </c>
      <c r="AG18">
        <v>92</v>
      </c>
      <c r="AH18">
        <v>2</v>
      </c>
      <c r="AI18">
        <v>70007153</v>
      </c>
      <c r="AJ18">
        <v>16</v>
      </c>
      <c r="AK18">
        <v>0</v>
      </c>
      <c r="AL18">
        <v>0</v>
      </c>
      <c r="AM18">
        <v>0</v>
      </c>
      <c r="AN18">
        <v>0</v>
      </c>
      <c r="AO18">
        <v>0</v>
      </c>
      <c r="AP18">
        <v>0</v>
      </c>
      <c r="AQ18">
        <v>0</v>
      </c>
      <c r="AR18">
        <v>0</v>
      </c>
    </row>
    <row r="19" spans="1:44" x14ac:dyDescent="0.2">
      <c r="A19">
        <f>ROW(Source!A29)</f>
        <v>29</v>
      </c>
      <c r="B19">
        <v>70007154</v>
      </c>
      <c r="C19">
        <v>70007152</v>
      </c>
      <c r="D19">
        <v>27440303</v>
      </c>
      <c r="E19">
        <v>1</v>
      </c>
      <c r="F19">
        <v>1</v>
      </c>
      <c r="G19">
        <v>1</v>
      </c>
      <c r="H19">
        <v>2</v>
      </c>
      <c r="I19" t="s">
        <v>314</v>
      </c>
      <c r="J19" t="s">
        <v>315</v>
      </c>
      <c r="K19" t="s">
        <v>316</v>
      </c>
      <c r="L19">
        <v>1368</v>
      </c>
      <c r="N19">
        <v>1011</v>
      </c>
      <c r="O19" t="s">
        <v>317</v>
      </c>
      <c r="P19" t="s">
        <v>317</v>
      </c>
      <c r="Q19">
        <v>1</v>
      </c>
      <c r="X19">
        <v>2.2000000000000002</v>
      </c>
      <c r="Y19">
        <v>0</v>
      </c>
      <c r="Z19">
        <v>2.95</v>
      </c>
      <c r="AA19">
        <v>0</v>
      </c>
      <c r="AB19">
        <v>0</v>
      </c>
      <c r="AC19">
        <v>0</v>
      </c>
      <c r="AD19">
        <v>1</v>
      </c>
      <c r="AE19">
        <v>0</v>
      </c>
      <c r="AF19" t="s">
        <v>6</v>
      </c>
      <c r="AG19">
        <v>2.2000000000000002</v>
      </c>
      <c r="AH19">
        <v>2</v>
      </c>
      <c r="AI19">
        <v>70007154</v>
      </c>
      <c r="AJ19">
        <v>17</v>
      </c>
      <c r="AK19">
        <v>0</v>
      </c>
      <c r="AL19">
        <v>0</v>
      </c>
      <c r="AM19">
        <v>0</v>
      </c>
      <c r="AN19">
        <v>0</v>
      </c>
      <c r="AO19">
        <v>0</v>
      </c>
      <c r="AP19">
        <v>0</v>
      </c>
      <c r="AQ19">
        <v>0</v>
      </c>
      <c r="AR19">
        <v>0</v>
      </c>
    </row>
    <row r="20" spans="1:44" x14ac:dyDescent="0.2">
      <c r="A20">
        <f>ROW(Source!A29)</f>
        <v>29</v>
      </c>
      <c r="B20">
        <v>70007155</v>
      </c>
      <c r="C20">
        <v>70007152</v>
      </c>
      <c r="D20">
        <v>27441042</v>
      </c>
      <c r="E20">
        <v>1</v>
      </c>
      <c r="F20">
        <v>1</v>
      </c>
      <c r="G20">
        <v>1</v>
      </c>
      <c r="H20">
        <v>2</v>
      </c>
      <c r="I20" t="s">
        <v>318</v>
      </c>
      <c r="J20" t="s">
        <v>319</v>
      </c>
      <c r="K20" t="s">
        <v>320</v>
      </c>
      <c r="L20">
        <v>1368</v>
      </c>
      <c r="N20">
        <v>1011</v>
      </c>
      <c r="O20" t="s">
        <v>317</v>
      </c>
      <c r="P20" t="s">
        <v>317</v>
      </c>
      <c r="Q20">
        <v>1</v>
      </c>
      <c r="X20">
        <v>0.17</v>
      </c>
      <c r="Y20">
        <v>0</v>
      </c>
      <c r="Z20">
        <v>33.590000000000003</v>
      </c>
      <c r="AA20">
        <v>0</v>
      </c>
      <c r="AB20">
        <v>0</v>
      </c>
      <c r="AC20">
        <v>0</v>
      </c>
      <c r="AD20">
        <v>1</v>
      </c>
      <c r="AE20">
        <v>0</v>
      </c>
      <c r="AF20" t="s">
        <v>6</v>
      </c>
      <c r="AG20">
        <v>0.17</v>
      </c>
      <c r="AH20">
        <v>2</v>
      </c>
      <c r="AI20">
        <v>70007155</v>
      </c>
      <c r="AJ20">
        <v>18</v>
      </c>
      <c r="AK20">
        <v>0</v>
      </c>
      <c r="AL20">
        <v>0</v>
      </c>
      <c r="AM20">
        <v>0</v>
      </c>
      <c r="AN20">
        <v>0</v>
      </c>
      <c r="AO20">
        <v>0</v>
      </c>
      <c r="AP20">
        <v>0</v>
      </c>
      <c r="AQ20">
        <v>0</v>
      </c>
      <c r="AR20">
        <v>0</v>
      </c>
    </row>
    <row r="21" spans="1:44" x14ac:dyDescent="0.2">
      <c r="A21">
        <f>ROW(Source!A29)</f>
        <v>29</v>
      </c>
      <c r="B21">
        <v>70007156</v>
      </c>
      <c r="C21">
        <v>70007152</v>
      </c>
      <c r="D21">
        <v>27441078</v>
      </c>
      <c r="E21">
        <v>1</v>
      </c>
      <c r="F21">
        <v>1</v>
      </c>
      <c r="G21">
        <v>1</v>
      </c>
      <c r="H21">
        <v>2</v>
      </c>
      <c r="I21" t="s">
        <v>321</v>
      </c>
      <c r="J21" t="s">
        <v>322</v>
      </c>
      <c r="K21" t="s">
        <v>323</v>
      </c>
      <c r="L21">
        <v>1368</v>
      </c>
      <c r="N21">
        <v>1011</v>
      </c>
      <c r="O21" t="s">
        <v>317</v>
      </c>
      <c r="P21" t="s">
        <v>317</v>
      </c>
      <c r="Q21">
        <v>1</v>
      </c>
      <c r="X21">
        <v>0.87</v>
      </c>
      <c r="Y21">
        <v>0</v>
      </c>
      <c r="Z21">
        <v>2.0699999999999998</v>
      </c>
      <c r="AA21">
        <v>0</v>
      </c>
      <c r="AB21">
        <v>0</v>
      </c>
      <c r="AC21">
        <v>0</v>
      </c>
      <c r="AD21">
        <v>1</v>
      </c>
      <c r="AE21">
        <v>0</v>
      </c>
      <c r="AF21" t="s">
        <v>6</v>
      </c>
      <c r="AG21">
        <v>0.87</v>
      </c>
      <c r="AH21">
        <v>2</v>
      </c>
      <c r="AI21">
        <v>70007156</v>
      </c>
      <c r="AJ21">
        <v>19</v>
      </c>
      <c r="AK21">
        <v>0</v>
      </c>
      <c r="AL21">
        <v>0</v>
      </c>
      <c r="AM21">
        <v>0</v>
      </c>
      <c r="AN21">
        <v>0</v>
      </c>
      <c r="AO21">
        <v>0</v>
      </c>
      <c r="AP21">
        <v>0</v>
      </c>
      <c r="AQ21">
        <v>0</v>
      </c>
      <c r="AR21">
        <v>0</v>
      </c>
    </row>
    <row r="22" spans="1:44" x14ac:dyDescent="0.2">
      <c r="A22">
        <f>ROW(Source!A29)</f>
        <v>29</v>
      </c>
      <c r="B22">
        <v>70007157</v>
      </c>
      <c r="C22">
        <v>70007152</v>
      </c>
      <c r="D22">
        <v>27373300</v>
      </c>
      <c r="E22">
        <v>1</v>
      </c>
      <c r="F22">
        <v>1</v>
      </c>
      <c r="G22">
        <v>1</v>
      </c>
      <c r="H22">
        <v>3</v>
      </c>
      <c r="I22" t="s">
        <v>27</v>
      </c>
      <c r="J22" t="s">
        <v>30</v>
      </c>
      <c r="K22" t="s">
        <v>28</v>
      </c>
      <c r="L22">
        <v>1346</v>
      </c>
      <c r="N22">
        <v>1009</v>
      </c>
      <c r="O22" t="s">
        <v>29</v>
      </c>
      <c r="P22" t="s">
        <v>29</v>
      </c>
      <c r="Q22">
        <v>1</v>
      </c>
      <c r="X22">
        <v>12</v>
      </c>
      <c r="Y22">
        <v>13.16</v>
      </c>
      <c r="Z22">
        <v>0</v>
      </c>
      <c r="AA22">
        <v>0</v>
      </c>
      <c r="AB22">
        <v>0</v>
      </c>
      <c r="AC22">
        <v>0</v>
      </c>
      <c r="AD22">
        <v>1</v>
      </c>
      <c r="AE22">
        <v>0</v>
      </c>
      <c r="AF22" t="s">
        <v>6</v>
      </c>
      <c r="AG22">
        <v>12</v>
      </c>
      <c r="AH22">
        <v>2</v>
      </c>
      <c r="AI22">
        <v>70007157</v>
      </c>
      <c r="AJ22">
        <v>20</v>
      </c>
      <c r="AK22">
        <v>3</v>
      </c>
      <c r="AL22">
        <v>-157.92000000000002</v>
      </c>
      <c r="AM22">
        <v>0</v>
      </c>
      <c r="AN22">
        <v>0</v>
      </c>
      <c r="AO22">
        <v>0</v>
      </c>
      <c r="AP22">
        <v>0</v>
      </c>
      <c r="AQ22">
        <v>0</v>
      </c>
      <c r="AR22">
        <v>1</v>
      </c>
    </row>
    <row r="23" spans="1:44" x14ac:dyDescent="0.2">
      <c r="A23">
        <f>ROW(Source!A29)</f>
        <v>29</v>
      </c>
      <c r="B23">
        <v>70007158</v>
      </c>
      <c r="C23">
        <v>70007152</v>
      </c>
      <c r="D23">
        <v>27373369</v>
      </c>
      <c r="E23">
        <v>1</v>
      </c>
      <c r="F23">
        <v>1</v>
      </c>
      <c r="G23">
        <v>1</v>
      </c>
      <c r="H23">
        <v>3</v>
      </c>
      <c r="I23" t="s">
        <v>340</v>
      </c>
      <c r="J23" t="s">
        <v>341</v>
      </c>
      <c r="K23" t="s">
        <v>342</v>
      </c>
      <c r="L23">
        <v>1346</v>
      </c>
      <c r="N23">
        <v>1009</v>
      </c>
      <c r="O23" t="s">
        <v>29</v>
      </c>
      <c r="P23" t="s">
        <v>29</v>
      </c>
      <c r="Q23">
        <v>1</v>
      </c>
      <c r="X23">
        <v>137</v>
      </c>
      <c r="Y23">
        <v>1.59</v>
      </c>
      <c r="Z23">
        <v>0</v>
      </c>
      <c r="AA23">
        <v>0</v>
      </c>
      <c r="AB23">
        <v>0</v>
      </c>
      <c r="AC23">
        <v>0</v>
      </c>
      <c r="AD23">
        <v>1</v>
      </c>
      <c r="AE23">
        <v>0</v>
      </c>
      <c r="AF23" t="s">
        <v>6</v>
      </c>
      <c r="AG23">
        <v>137</v>
      </c>
      <c r="AH23">
        <v>3</v>
      </c>
      <c r="AI23">
        <v>-1</v>
      </c>
      <c r="AJ23" t="s">
        <v>6</v>
      </c>
      <c r="AK23">
        <v>4</v>
      </c>
      <c r="AL23">
        <v>-217.83</v>
      </c>
      <c r="AM23">
        <v>0</v>
      </c>
      <c r="AN23">
        <v>0</v>
      </c>
      <c r="AO23">
        <v>0</v>
      </c>
      <c r="AP23">
        <v>0</v>
      </c>
      <c r="AQ23">
        <v>0</v>
      </c>
      <c r="AR23">
        <v>1</v>
      </c>
    </row>
    <row r="24" spans="1:44" x14ac:dyDescent="0.2">
      <c r="A24">
        <f>ROW(Source!A29)</f>
        <v>29</v>
      </c>
      <c r="B24">
        <v>70007159</v>
      </c>
      <c r="C24">
        <v>70007152</v>
      </c>
      <c r="D24">
        <v>27373699</v>
      </c>
      <c r="E24">
        <v>1</v>
      </c>
      <c r="F24">
        <v>1</v>
      </c>
      <c r="G24">
        <v>1</v>
      </c>
      <c r="H24">
        <v>3</v>
      </c>
      <c r="I24" t="s">
        <v>38</v>
      </c>
      <c r="J24" t="s">
        <v>40</v>
      </c>
      <c r="K24" t="s">
        <v>39</v>
      </c>
      <c r="L24">
        <v>1346</v>
      </c>
      <c r="N24">
        <v>1009</v>
      </c>
      <c r="O24" t="s">
        <v>29</v>
      </c>
      <c r="P24" t="s">
        <v>29</v>
      </c>
      <c r="Q24">
        <v>1</v>
      </c>
      <c r="X24">
        <v>84</v>
      </c>
      <c r="Y24">
        <v>2.96</v>
      </c>
      <c r="Z24">
        <v>0</v>
      </c>
      <c r="AA24">
        <v>0</v>
      </c>
      <c r="AB24">
        <v>0</v>
      </c>
      <c r="AC24">
        <v>0</v>
      </c>
      <c r="AD24">
        <v>1</v>
      </c>
      <c r="AE24">
        <v>0</v>
      </c>
      <c r="AF24" t="s">
        <v>6</v>
      </c>
      <c r="AG24">
        <v>84</v>
      </c>
      <c r="AH24">
        <v>2</v>
      </c>
      <c r="AI24">
        <v>70007159</v>
      </c>
      <c r="AJ24">
        <v>21</v>
      </c>
      <c r="AK24">
        <v>3</v>
      </c>
      <c r="AL24">
        <v>-248.64</v>
      </c>
      <c r="AM24">
        <v>0</v>
      </c>
      <c r="AN24">
        <v>0</v>
      </c>
      <c r="AO24">
        <v>0</v>
      </c>
      <c r="AP24">
        <v>0</v>
      </c>
      <c r="AQ24">
        <v>0</v>
      </c>
      <c r="AR24">
        <v>1</v>
      </c>
    </row>
    <row r="25" spans="1:44" x14ac:dyDescent="0.2">
      <c r="A25">
        <f>ROW(Source!A29)</f>
        <v>29</v>
      </c>
      <c r="B25">
        <v>70007160</v>
      </c>
      <c r="C25">
        <v>70007152</v>
      </c>
      <c r="D25">
        <v>27374775</v>
      </c>
      <c r="E25">
        <v>1</v>
      </c>
      <c r="F25">
        <v>1</v>
      </c>
      <c r="G25">
        <v>1</v>
      </c>
      <c r="H25">
        <v>3</v>
      </c>
      <c r="I25" t="s">
        <v>43</v>
      </c>
      <c r="J25" t="s">
        <v>46</v>
      </c>
      <c r="K25" t="s">
        <v>44</v>
      </c>
      <c r="L25">
        <v>1301</v>
      </c>
      <c r="N25">
        <v>1003</v>
      </c>
      <c r="O25" t="s">
        <v>45</v>
      </c>
      <c r="P25" t="s">
        <v>45</v>
      </c>
      <c r="Q25">
        <v>1</v>
      </c>
      <c r="X25">
        <v>155</v>
      </c>
      <c r="Y25">
        <v>0.17</v>
      </c>
      <c r="Z25">
        <v>0</v>
      </c>
      <c r="AA25">
        <v>0</v>
      </c>
      <c r="AB25">
        <v>0</v>
      </c>
      <c r="AC25">
        <v>0</v>
      </c>
      <c r="AD25">
        <v>1</v>
      </c>
      <c r="AE25">
        <v>0</v>
      </c>
      <c r="AF25" t="s">
        <v>6</v>
      </c>
      <c r="AG25">
        <v>155</v>
      </c>
      <c r="AH25">
        <v>2</v>
      </c>
      <c r="AI25">
        <v>70007160</v>
      </c>
      <c r="AJ25">
        <v>22</v>
      </c>
      <c r="AK25">
        <v>3</v>
      </c>
      <c r="AL25">
        <v>-26.35</v>
      </c>
      <c r="AM25">
        <v>0</v>
      </c>
      <c r="AN25">
        <v>0</v>
      </c>
      <c r="AO25">
        <v>0</v>
      </c>
      <c r="AP25">
        <v>0</v>
      </c>
      <c r="AQ25">
        <v>0</v>
      </c>
      <c r="AR25">
        <v>1</v>
      </c>
    </row>
    <row r="26" spans="1:44" x14ac:dyDescent="0.2">
      <c r="A26">
        <f>ROW(Source!A29)</f>
        <v>29</v>
      </c>
      <c r="B26">
        <v>70007161</v>
      </c>
      <c r="C26">
        <v>70007152</v>
      </c>
      <c r="D26">
        <v>27374872</v>
      </c>
      <c r="E26">
        <v>1</v>
      </c>
      <c r="F26">
        <v>1</v>
      </c>
      <c r="G26">
        <v>1</v>
      </c>
      <c r="H26">
        <v>3</v>
      </c>
      <c r="I26" t="s">
        <v>49</v>
      </c>
      <c r="J26" t="s">
        <v>51</v>
      </c>
      <c r="K26" t="s">
        <v>50</v>
      </c>
      <c r="L26">
        <v>1301</v>
      </c>
      <c r="N26">
        <v>1003</v>
      </c>
      <c r="O26" t="s">
        <v>45</v>
      </c>
      <c r="P26" t="s">
        <v>45</v>
      </c>
      <c r="Q26">
        <v>1</v>
      </c>
      <c r="X26">
        <v>80</v>
      </c>
      <c r="Y26">
        <v>1.74</v>
      </c>
      <c r="Z26">
        <v>0</v>
      </c>
      <c r="AA26">
        <v>0</v>
      </c>
      <c r="AB26">
        <v>0</v>
      </c>
      <c r="AC26">
        <v>0</v>
      </c>
      <c r="AD26">
        <v>1</v>
      </c>
      <c r="AE26">
        <v>0</v>
      </c>
      <c r="AF26" t="s">
        <v>6</v>
      </c>
      <c r="AG26">
        <v>80</v>
      </c>
      <c r="AH26">
        <v>2</v>
      </c>
      <c r="AI26">
        <v>70007161</v>
      </c>
      <c r="AJ26">
        <v>23</v>
      </c>
      <c r="AK26">
        <v>3</v>
      </c>
      <c r="AL26">
        <v>-139.19999999999999</v>
      </c>
      <c r="AM26">
        <v>0</v>
      </c>
      <c r="AN26">
        <v>0</v>
      </c>
      <c r="AO26">
        <v>0</v>
      </c>
      <c r="AP26">
        <v>0</v>
      </c>
      <c r="AQ26">
        <v>0</v>
      </c>
      <c r="AR26">
        <v>1</v>
      </c>
    </row>
    <row r="27" spans="1:44" x14ac:dyDescent="0.2">
      <c r="A27">
        <f>ROW(Source!A29)</f>
        <v>29</v>
      </c>
      <c r="B27">
        <v>70007162</v>
      </c>
      <c r="C27">
        <v>70007152</v>
      </c>
      <c r="D27">
        <v>27374887</v>
      </c>
      <c r="E27">
        <v>1</v>
      </c>
      <c r="F27">
        <v>1</v>
      </c>
      <c r="G27">
        <v>1</v>
      </c>
      <c r="H27">
        <v>3</v>
      </c>
      <c r="I27" t="s">
        <v>53</v>
      </c>
      <c r="J27" t="s">
        <v>55</v>
      </c>
      <c r="K27" t="s">
        <v>54</v>
      </c>
      <c r="L27">
        <v>1301</v>
      </c>
      <c r="N27">
        <v>1003</v>
      </c>
      <c r="O27" t="s">
        <v>45</v>
      </c>
      <c r="P27" t="s">
        <v>45</v>
      </c>
      <c r="Q27">
        <v>1</v>
      </c>
      <c r="X27">
        <v>117</v>
      </c>
      <c r="Y27">
        <v>0.84</v>
      </c>
      <c r="Z27">
        <v>0</v>
      </c>
      <c r="AA27">
        <v>0</v>
      </c>
      <c r="AB27">
        <v>0</v>
      </c>
      <c r="AC27">
        <v>0</v>
      </c>
      <c r="AD27">
        <v>1</v>
      </c>
      <c r="AE27">
        <v>0</v>
      </c>
      <c r="AF27" t="s">
        <v>6</v>
      </c>
      <c r="AG27">
        <v>117</v>
      </c>
      <c r="AH27">
        <v>2</v>
      </c>
      <c r="AI27">
        <v>70007162</v>
      </c>
      <c r="AJ27">
        <v>24</v>
      </c>
      <c r="AK27">
        <v>3</v>
      </c>
      <c r="AL27">
        <v>-98.28</v>
      </c>
      <c r="AM27">
        <v>0</v>
      </c>
      <c r="AN27">
        <v>0</v>
      </c>
      <c r="AO27">
        <v>0</v>
      </c>
      <c r="AP27">
        <v>0</v>
      </c>
      <c r="AQ27">
        <v>0</v>
      </c>
      <c r="AR27">
        <v>1</v>
      </c>
    </row>
    <row r="28" spans="1:44" x14ac:dyDescent="0.2">
      <c r="A28">
        <f>ROW(Source!A29)</f>
        <v>29</v>
      </c>
      <c r="B28">
        <v>70007163</v>
      </c>
      <c r="C28">
        <v>70007152</v>
      </c>
      <c r="D28">
        <v>27375624</v>
      </c>
      <c r="E28">
        <v>1</v>
      </c>
      <c r="F28">
        <v>1</v>
      </c>
      <c r="G28">
        <v>1</v>
      </c>
      <c r="H28">
        <v>3</v>
      </c>
      <c r="I28" t="s">
        <v>57</v>
      </c>
      <c r="J28" t="s">
        <v>60</v>
      </c>
      <c r="K28" t="s">
        <v>106</v>
      </c>
      <c r="L28">
        <v>1327</v>
      </c>
      <c r="N28">
        <v>1005</v>
      </c>
      <c r="O28" t="s">
        <v>59</v>
      </c>
      <c r="P28" t="s">
        <v>59</v>
      </c>
      <c r="Q28">
        <v>1</v>
      </c>
      <c r="X28">
        <v>225</v>
      </c>
      <c r="Y28">
        <v>23.66</v>
      </c>
      <c r="Z28">
        <v>0</v>
      </c>
      <c r="AA28">
        <v>0</v>
      </c>
      <c r="AB28">
        <v>0</v>
      </c>
      <c r="AC28">
        <v>0</v>
      </c>
      <c r="AD28">
        <v>1</v>
      </c>
      <c r="AE28">
        <v>0</v>
      </c>
      <c r="AF28" t="s">
        <v>6</v>
      </c>
      <c r="AG28">
        <v>225</v>
      </c>
      <c r="AH28">
        <v>2</v>
      </c>
      <c r="AI28">
        <v>70007163</v>
      </c>
      <c r="AJ28">
        <v>25</v>
      </c>
      <c r="AK28">
        <v>3</v>
      </c>
      <c r="AL28">
        <v>-5323.5</v>
      </c>
      <c r="AM28">
        <v>0</v>
      </c>
      <c r="AN28">
        <v>0</v>
      </c>
      <c r="AO28">
        <v>0</v>
      </c>
      <c r="AP28">
        <v>0</v>
      </c>
      <c r="AQ28">
        <v>0</v>
      </c>
      <c r="AR28">
        <v>1</v>
      </c>
    </row>
    <row r="29" spans="1:44" x14ac:dyDescent="0.2">
      <c r="A29">
        <f>ROW(Source!A29)</f>
        <v>29</v>
      </c>
      <c r="B29">
        <v>70007164</v>
      </c>
      <c r="C29">
        <v>70007152</v>
      </c>
      <c r="D29">
        <v>27378971</v>
      </c>
      <c r="E29">
        <v>1</v>
      </c>
      <c r="F29">
        <v>1</v>
      </c>
      <c r="G29">
        <v>1</v>
      </c>
      <c r="H29">
        <v>3</v>
      </c>
      <c r="I29" t="s">
        <v>63</v>
      </c>
      <c r="J29" t="s">
        <v>66</v>
      </c>
      <c r="K29" t="s">
        <v>64</v>
      </c>
      <c r="L29">
        <v>1354</v>
      </c>
      <c r="N29">
        <v>1010</v>
      </c>
      <c r="O29" t="s">
        <v>65</v>
      </c>
      <c r="P29" t="s">
        <v>65</v>
      </c>
      <c r="Q29">
        <v>1</v>
      </c>
      <c r="X29">
        <v>790</v>
      </c>
      <c r="Y29">
        <v>0.04</v>
      </c>
      <c r="Z29">
        <v>0</v>
      </c>
      <c r="AA29">
        <v>0</v>
      </c>
      <c r="AB29">
        <v>0</v>
      </c>
      <c r="AC29">
        <v>0</v>
      </c>
      <c r="AD29">
        <v>1</v>
      </c>
      <c r="AE29">
        <v>0</v>
      </c>
      <c r="AF29" t="s">
        <v>6</v>
      </c>
      <c r="AG29">
        <v>790</v>
      </c>
      <c r="AH29">
        <v>2</v>
      </c>
      <c r="AI29">
        <v>70007164</v>
      </c>
      <c r="AJ29">
        <v>26</v>
      </c>
      <c r="AK29">
        <v>3</v>
      </c>
      <c r="AL29">
        <v>-31.6</v>
      </c>
      <c r="AM29">
        <v>0</v>
      </c>
      <c r="AN29">
        <v>0</v>
      </c>
      <c r="AO29">
        <v>0</v>
      </c>
      <c r="AP29">
        <v>0</v>
      </c>
      <c r="AQ29">
        <v>0</v>
      </c>
      <c r="AR29">
        <v>1</v>
      </c>
    </row>
    <row r="30" spans="1:44" x14ac:dyDescent="0.2">
      <c r="A30">
        <f>ROW(Source!A29)</f>
        <v>29</v>
      </c>
      <c r="B30">
        <v>70007165</v>
      </c>
      <c r="C30">
        <v>70007152</v>
      </c>
      <c r="D30">
        <v>27378972</v>
      </c>
      <c r="E30">
        <v>1</v>
      </c>
      <c r="F30">
        <v>1</v>
      </c>
      <c r="G30">
        <v>1</v>
      </c>
      <c r="H30">
        <v>3</v>
      </c>
      <c r="I30" t="s">
        <v>69</v>
      </c>
      <c r="J30" t="s">
        <v>71</v>
      </c>
      <c r="K30" t="s">
        <v>70</v>
      </c>
      <c r="L30">
        <v>1354</v>
      </c>
      <c r="N30">
        <v>1010</v>
      </c>
      <c r="O30" t="s">
        <v>65</v>
      </c>
      <c r="P30" t="s">
        <v>65</v>
      </c>
      <c r="Q30">
        <v>1</v>
      </c>
      <c r="X30">
        <v>1844</v>
      </c>
      <c r="Y30">
        <v>0.05</v>
      </c>
      <c r="Z30">
        <v>0</v>
      </c>
      <c r="AA30">
        <v>0</v>
      </c>
      <c r="AB30">
        <v>0</v>
      </c>
      <c r="AC30">
        <v>0</v>
      </c>
      <c r="AD30">
        <v>1</v>
      </c>
      <c r="AE30">
        <v>0</v>
      </c>
      <c r="AF30" t="s">
        <v>6</v>
      </c>
      <c r="AG30">
        <v>1844</v>
      </c>
      <c r="AH30">
        <v>2</v>
      </c>
      <c r="AI30">
        <v>70007165</v>
      </c>
      <c r="AJ30">
        <v>27</v>
      </c>
      <c r="AK30">
        <v>3</v>
      </c>
      <c r="AL30">
        <v>-92.2</v>
      </c>
      <c r="AM30">
        <v>0</v>
      </c>
      <c r="AN30">
        <v>0</v>
      </c>
      <c r="AO30">
        <v>0</v>
      </c>
      <c r="AP30">
        <v>0</v>
      </c>
      <c r="AQ30">
        <v>0</v>
      </c>
      <c r="AR30">
        <v>1</v>
      </c>
    </row>
    <row r="31" spans="1:44" x14ac:dyDescent="0.2">
      <c r="A31">
        <f>ROW(Source!A29)</f>
        <v>29</v>
      </c>
      <c r="B31">
        <v>70007166</v>
      </c>
      <c r="C31">
        <v>70007152</v>
      </c>
      <c r="D31">
        <v>27378714</v>
      </c>
      <c r="E31">
        <v>1</v>
      </c>
      <c r="F31">
        <v>1</v>
      </c>
      <c r="G31">
        <v>1</v>
      </c>
      <c r="H31">
        <v>3</v>
      </c>
      <c r="I31" t="s">
        <v>73</v>
      </c>
      <c r="J31" t="s">
        <v>75</v>
      </c>
      <c r="K31" t="s">
        <v>74</v>
      </c>
      <c r="L31">
        <v>1354</v>
      </c>
      <c r="N31">
        <v>1010</v>
      </c>
      <c r="O31" t="s">
        <v>65</v>
      </c>
      <c r="P31" t="s">
        <v>65</v>
      </c>
      <c r="Q31">
        <v>1</v>
      </c>
      <c r="X31">
        <v>149</v>
      </c>
      <c r="Y31">
        <v>0.08</v>
      </c>
      <c r="Z31">
        <v>0</v>
      </c>
      <c r="AA31">
        <v>0</v>
      </c>
      <c r="AB31">
        <v>0</v>
      </c>
      <c r="AC31">
        <v>0</v>
      </c>
      <c r="AD31">
        <v>1</v>
      </c>
      <c r="AE31">
        <v>0</v>
      </c>
      <c r="AF31" t="s">
        <v>6</v>
      </c>
      <c r="AG31">
        <v>149</v>
      </c>
      <c r="AH31">
        <v>2</v>
      </c>
      <c r="AI31">
        <v>70007166</v>
      </c>
      <c r="AJ31">
        <v>28</v>
      </c>
      <c r="AK31">
        <v>3</v>
      </c>
      <c r="AL31">
        <v>-11.92</v>
      </c>
      <c r="AM31">
        <v>0</v>
      </c>
      <c r="AN31">
        <v>0</v>
      </c>
      <c r="AO31">
        <v>0</v>
      </c>
      <c r="AP31">
        <v>0</v>
      </c>
      <c r="AQ31">
        <v>0</v>
      </c>
      <c r="AR31">
        <v>1</v>
      </c>
    </row>
    <row r="32" spans="1:44" x14ac:dyDescent="0.2">
      <c r="A32">
        <f>ROW(Source!A29)</f>
        <v>29</v>
      </c>
      <c r="B32">
        <v>70007167</v>
      </c>
      <c r="C32">
        <v>70007152</v>
      </c>
      <c r="D32">
        <v>27392071</v>
      </c>
      <c r="E32">
        <v>1</v>
      </c>
      <c r="F32">
        <v>1</v>
      </c>
      <c r="G32">
        <v>1</v>
      </c>
      <c r="H32">
        <v>3</v>
      </c>
      <c r="I32" t="s">
        <v>78</v>
      </c>
      <c r="J32" t="s">
        <v>80</v>
      </c>
      <c r="K32" t="s">
        <v>110</v>
      </c>
      <c r="L32">
        <v>1301</v>
      </c>
      <c r="N32">
        <v>1003</v>
      </c>
      <c r="O32" t="s">
        <v>45</v>
      </c>
      <c r="P32" t="s">
        <v>45</v>
      </c>
      <c r="Q32">
        <v>1</v>
      </c>
      <c r="X32">
        <v>86</v>
      </c>
      <c r="Y32">
        <v>6.95</v>
      </c>
      <c r="Z32">
        <v>0</v>
      </c>
      <c r="AA32">
        <v>0</v>
      </c>
      <c r="AB32">
        <v>0</v>
      </c>
      <c r="AC32">
        <v>0</v>
      </c>
      <c r="AD32">
        <v>1</v>
      </c>
      <c r="AE32">
        <v>0</v>
      </c>
      <c r="AF32" t="s">
        <v>6</v>
      </c>
      <c r="AG32">
        <v>86</v>
      </c>
      <c r="AH32">
        <v>2</v>
      </c>
      <c r="AI32">
        <v>70007167</v>
      </c>
      <c r="AJ32">
        <v>29</v>
      </c>
      <c r="AK32">
        <v>3</v>
      </c>
      <c r="AL32">
        <v>-597.70000000000005</v>
      </c>
      <c r="AM32">
        <v>0</v>
      </c>
      <c r="AN32">
        <v>0</v>
      </c>
      <c r="AO32">
        <v>0</v>
      </c>
      <c r="AP32">
        <v>0</v>
      </c>
      <c r="AQ32">
        <v>0</v>
      </c>
      <c r="AR32">
        <v>1</v>
      </c>
    </row>
    <row r="33" spans="1:44" x14ac:dyDescent="0.2">
      <c r="A33">
        <f>ROW(Source!A29)</f>
        <v>29</v>
      </c>
      <c r="B33">
        <v>70007168</v>
      </c>
      <c r="C33">
        <v>70007152</v>
      </c>
      <c r="D33">
        <v>27392120</v>
      </c>
      <c r="E33">
        <v>1</v>
      </c>
      <c r="F33">
        <v>1</v>
      </c>
      <c r="G33">
        <v>1</v>
      </c>
      <c r="H33">
        <v>3</v>
      </c>
      <c r="I33" t="s">
        <v>83</v>
      </c>
      <c r="J33" t="s">
        <v>85</v>
      </c>
      <c r="K33" t="s">
        <v>112</v>
      </c>
      <c r="L33">
        <v>1301</v>
      </c>
      <c r="N33">
        <v>1003</v>
      </c>
      <c r="O33" t="s">
        <v>45</v>
      </c>
      <c r="P33" t="s">
        <v>45</v>
      </c>
      <c r="Q33">
        <v>1</v>
      </c>
      <c r="X33">
        <v>234</v>
      </c>
      <c r="Y33">
        <v>8.11</v>
      </c>
      <c r="Z33">
        <v>0</v>
      </c>
      <c r="AA33">
        <v>0</v>
      </c>
      <c r="AB33">
        <v>0</v>
      </c>
      <c r="AC33">
        <v>0</v>
      </c>
      <c r="AD33">
        <v>1</v>
      </c>
      <c r="AE33">
        <v>0</v>
      </c>
      <c r="AF33" t="s">
        <v>6</v>
      </c>
      <c r="AG33">
        <v>234</v>
      </c>
      <c r="AH33">
        <v>2</v>
      </c>
      <c r="AI33">
        <v>70007168</v>
      </c>
      <c r="AJ33">
        <v>30</v>
      </c>
      <c r="AK33">
        <v>3</v>
      </c>
      <c r="AL33">
        <v>-1897.7399999999998</v>
      </c>
      <c r="AM33">
        <v>0</v>
      </c>
      <c r="AN33">
        <v>0</v>
      </c>
      <c r="AO33">
        <v>0</v>
      </c>
      <c r="AP33">
        <v>0</v>
      </c>
      <c r="AQ33">
        <v>0</v>
      </c>
      <c r="AR33">
        <v>1</v>
      </c>
    </row>
    <row r="34" spans="1:44" x14ac:dyDescent="0.2">
      <c r="A34">
        <f>ROW(Source!A29)</f>
        <v>29</v>
      </c>
      <c r="B34">
        <v>70007169</v>
      </c>
      <c r="C34">
        <v>70007152</v>
      </c>
      <c r="D34">
        <v>27392246</v>
      </c>
      <c r="E34">
        <v>1</v>
      </c>
      <c r="F34">
        <v>1</v>
      </c>
      <c r="G34">
        <v>1</v>
      </c>
      <c r="H34">
        <v>3</v>
      </c>
      <c r="I34" t="s">
        <v>114</v>
      </c>
      <c r="J34" t="s">
        <v>116</v>
      </c>
      <c r="K34" t="s">
        <v>115</v>
      </c>
      <c r="L34">
        <v>1301</v>
      </c>
      <c r="N34">
        <v>1003</v>
      </c>
      <c r="O34" t="s">
        <v>45</v>
      </c>
      <c r="P34" t="s">
        <v>45</v>
      </c>
      <c r="Q34">
        <v>1</v>
      </c>
      <c r="X34">
        <v>37</v>
      </c>
      <c r="Y34">
        <v>6.3</v>
      </c>
      <c r="Z34">
        <v>0</v>
      </c>
      <c r="AA34">
        <v>0</v>
      </c>
      <c r="AB34">
        <v>0</v>
      </c>
      <c r="AC34">
        <v>0</v>
      </c>
      <c r="AD34">
        <v>1</v>
      </c>
      <c r="AE34">
        <v>0</v>
      </c>
      <c r="AF34" t="s">
        <v>6</v>
      </c>
      <c r="AG34">
        <v>37</v>
      </c>
      <c r="AH34">
        <v>3</v>
      </c>
      <c r="AI34">
        <v>-1</v>
      </c>
      <c r="AJ34" t="s">
        <v>6</v>
      </c>
      <c r="AK34">
        <v>4</v>
      </c>
      <c r="AL34">
        <v>-233.1</v>
      </c>
      <c r="AM34">
        <v>0</v>
      </c>
      <c r="AN34">
        <v>0</v>
      </c>
      <c r="AO34">
        <v>0</v>
      </c>
      <c r="AP34">
        <v>0</v>
      </c>
      <c r="AQ34">
        <v>0</v>
      </c>
      <c r="AR34">
        <v>1</v>
      </c>
    </row>
    <row r="35" spans="1:44" x14ac:dyDescent="0.2">
      <c r="A35">
        <f>ROW(Source!A52)</f>
        <v>52</v>
      </c>
      <c r="B35">
        <v>69994827</v>
      </c>
      <c r="C35">
        <v>69994815</v>
      </c>
      <c r="D35">
        <v>27494941</v>
      </c>
      <c r="E35">
        <v>1</v>
      </c>
      <c r="F35">
        <v>1</v>
      </c>
      <c r="G35">
        <v>1</v>
      </c>
      <c r="H35">
        <v>1</v>
      </c>
      <c r="I35" t="s">
        <v>324</v>
      </c>
      <c r="J35" t="s">
        <v>6</v>
      </c>
      <c r="K35" t="s">
        <v>325</v>
      </c>
      <c r="L35">
        <v>1369</v>
      </c>
      <c r="N35">
        <v>1013</v>
      </c>
      <c r="O35" t="s">
        <v>313</v>
      </c>
      <c r="P35" t="s">
        <v>313</v>
      </c>
      <c r="Q35">
        <v>1</v>
      </c>
      <c r="X35">
        <v>142.68</v>
      </c>
      <c r="Y35">
        <v>0</v>
      </c>
      <c r="Z35">
        <v>0</v>
      </c>
      <c r="AA35">
        <v>0</v>
      </c>
      <c r="AB35">
        <v>8.5299999999999994</v>
      </c>
      <c r="AC35">
        <v>0</v>
      </c>
      <c r="AD35">
        <v>1</v>
      </c>
      <c r="AE35">
        <v>1</v>
      </c>
      <c r="AF35" t="s">
        <v>6</v>
      </c>
      <c r="AG35">
        <v>142.68</v>
      </c>
      <c r="AH35">
        <v>2</v>
      </c>
      <c r="AI35">
        <v>69994816</v>
      </c>
      <c r="AJ35">
        <v>31</v>
      </c>
      <c r="AK35">
        <v>0</v>
      </c>
      <c r="AL35">
        <v>0</v>
      </c>
      <c r="AM35">
        <v>0</v>
      </c>
      <c r="AN35">
        <v>0</v>
      </c>
      <c r="AO35">
        <v>0</v>
      </c>
      <c r="AP35">
        <v>0</v>
      </c>
      <c r="AQ35">
        <v>0</v>
      </c>
      <c r="AR35">
        <v>0</v>
      </c>
    </row>
    <row r="36" spans="1:44" x14ac:dyDescent="0.2">
      <c r="A36">
        <f>ROW(Source!A52)</f>
        <v>52</v>
      </c>
      <c r="B36">
        <v>69994828</v>
      </c>
      <c r="C36">
        <v>69994815</v>
      </c>
      <c r="D36">
        <v>121548</v>
      </c>
      <c r="E36">
        <v>1</v>
      </c>
      <c r="F36">
        <v>1</v>
      </c>
      <c r="G36">
        <v>1</v>
      </c>
      <c r="H36">
        <v>1</v>
      </c>
      <c r="I36" t="s">
        <v>36</v>
      </c>
      <c r="J36" t="s">
        <v>6</v>
      </c>
      <c r="K36" t="s">
        <v>326</v>
      </c>
      <c r="L36">
        <v>608254</v>
      </c>
      <c r="N36">
        <v>1013</v>
      </c>
      <c r="O36" t="s">
        <v>327</v>
      </c>
      <c r="P36" t="s">
        <v>327</v>
      </c>
      <c r="Q36">
        <v>1</v>
      </c>
      <c r="X36">
        <v>10.92</v>
      </c>
      <c r="Y36">
        <v>0</v>
      </c>
      <c r="Z36">
        <v>0</v>
      </c>
      <c r="AA36">
        <v>0</v>
      </c>
      <c r="AB36">
        <v>0</v>
      </c>
      <c r="AC36">
        <v>0</v>
      </c>
      <c r="AD36">
        <v>1</v>
      </c>
      <c r="AE36">
        <v>2</v>
      </c>
      <c r="AF36" t="s">
        <v>6</v>
      </c>
      <c r="AG36">
        <v>10.92</v>
      </c>
      <c r="AH36">
        <v>2</v>
      </c>
      <c r="AI36">
        <v>69994817</v>
      </c>
      <c r="AJ36">
        <v>32</v>
      </c>
      <c r="AK36">
        <v>0</v>
      </c>
      <c r="AL36">
        <v>0</v>
      </c>
      <c r="AM36">
        <v>0</v>
      </c>
      <c r="AN36">
        <v>0</v>
      </c>
      <c r="AO36">
        <v>0</v>
      </c>
      <c r="AP36">
        <v>0</v>
      </c>
      <c r="AQ36">
        <v>0</v>
      </c>
      <c r="AR36">
        <v>0</v>
      </c>
    </row>
    <row r="37" spans="1:44" x14ac:dyDescent="0.2">
      <c r="A37">
        <f>ROW(Source!A52)</f>
        <v>52</v>
      </c>
      <c r="B37">
        <v>69994829</v>
      </c>
      <c r="C37">
        <v>69994815</v>
      </c>
      <c r="D37">
        <v>27439418</v>
      </c>
      <c r="E37">
        <v>1</v>
      </c>
      <c r="F37">
        <v>1</v>
      </c>
      <c r="G37">
        <v>1</v>
      </c>
      <c r="H37">
        <v>2</v>
      </c>
      <c r="I37" t="s">
        <v>328</v>
      </c>
      <c r="J37" t="s">
        <v>329</v>
      </c>
      <c r="K37" t="s">
        <v>330</v>
      </c>
      <c r="L37">
        <v>1368</v>
      </c>
      <c r="N37">
        <v>1011</v>
      </c>
      <c r="O37" t="s">
        <v>317</v>
      </c>
      <c r="P37" t="s">
        <v>317</v>
      </c>
      <c r="Q37">
        <v>1</v>
      </c>
      <c r="X37">
        <v>9.69</v>
      </c>
      <c r="Y37">
        <v>0</v>
      </c>
      <c r="Z37">
        <v>91.69</v>
      </c>
      <c r="AA37">
        <v>13.61</v>
      </c>
      <c r="AB37">
        <v>0</v>
      </c>
      <c r="AC37">
        <v>0</v>
      </c>
      <c r="AD37">
        <v>1</v>
      </c>
      <c r="AE37">
        <v>0</v>
      </c>
      <c r="AF37" t="s">
        <v>6</v>
      </c>
      <c r="AG37">
        <v>9.69</v>
      </c>
      <c r="AH37">
        <v>2</v>
      </c>
      <c r="AI37">
        <v>69994818</v>
      </c>
      <c r="AJ37">
        <v>33</v>
      </c>
      <c r="AK37">
        <v>0</v>
      </c>
      <c r="AL37">
        <v>0</v>
      </c>
      <c r="AM37">
        <v>0</v>
      </c>
      <c r="AN37">
        <v>0</v>
      </c>
      <c r="AO37">
        <v>0</v>
      </c>
      <c r="AP37">
        <v>0</v>
      </c>
      <c r="AQ37">
        <v>0</v>
      </c>
      <c r="AR37">
        <v>0</v>
      </c>
    </row>
    <row r="38" spans="1:44" x14ac:dyDescent="0.2">
      <c r="A38">
        <f>ROW(Source!A52)</f>
        <v>52</v>
      </c>
      <c r="B38">
        <v>69994830</v>
      </c>
      <c r="C38">
        <v>69994815</v>
      </c>
      <c r="D38">
        <v>27439499</v>
      </c>
      <c r="E38">
        <v>1</v>
      </c>
      <c r="F38">
        <v>1</v>
      </c>
      <c r="G38">
        <v>1</v>
      </c>
      <c r="H38">
        <v>2</v>
      </c>
      <c r="I38" t="s">
        <v>331</v>
      </c>
      <c r="J38" t="s">
        <v>332</v>
      </c>
      <c r="K38" t="s">
        <v>333</v>
      </c>
      <c r="L38">
        <v>1368</v>
      </c>
      <c r="N38">
        <v>1011</v>
      </c>
      <c r="O38" t="s">
        <v>317</v>
      </c>
      <c r="P38" t="s">
        <v>317</v>
      </c>
      <c r="Q38">
        <v>1</v>
      </c>
      <c r="X38">
        <v>1.23</v>
      </c>
      <c r="Y38">
        <v>0</v>
      </c>
      <c r="Z38">
        <v>112.67</v>
      </c>
      <c r="AA38">
        <v>13.61</v>
      </c>
      <c r="AB38">
        <v>0</v>
      </c>
      <c r="AC38">
        <v>0</v>
      </c>
      <c r="AD38">
        <v>1</v>
      </c>
      <c r="AE38">
        <v>0</v>
      </c>
      <c r="AF38" t="s">
        <v>6</v>
      </c>
      <c r="AG38">
        <v>1.23</v>
      </c>
      <c r="AH38">
        <v>2</v>
      </c>
      <c r="AI38">
        <v>69994819</v>
      </c>
      <c r="AJ38">
        <v>34</v>
      </c>
      <c r="AK38">
        <v>0</v>
      </c>
      <c r="AL38">
        <v>0</v>
      </c>
      <c r="AM38">
        <v>0</v>
      </c>
      <c r="AN38">
        <v>0</v>
      </c>
      <c r="AO38">
        <v>0</v>
      </c>
      <c r="AP38">
        <v>0</v>
      </c>
      <c r="AQ38">
        <v>0</v>
      </c>
      <c r="AR38">
        <v>0</v>
      </c>
    </row>
    <row r="39" spans="1:44" x14ac:dyDescent="0.2">
      <c r="A39">
        <f>ROW(Source!A52)</f>
        <v>52</v>
      </c>
      <c r="B39">
        <v>69994831</v>
      </c>
      <c r="C39">
        <v>69994815</v>
      </c>
      <c r="D39">
        <v>27440113</v>
      </c>
      <c r="E39">
        <v>1</v>
      </c>
      <c r="F39">
        <v>1</v>
      </c>
      <c r="G39">
        <v>1</v>
      </c>
      <c r="H39">
        <v>2</v>
      </c>
      <c r="I39" t="s">
        <v>334</v>
      </c>
      <c r="J39" t="s">
        <v>335</v>
      </c>
      <c r="K39" t="s">
        <v>336</v>
      </c>
      <c r="L39">
        <v>1368</v>
      </c>
      <c r="N39">
        <v>1011</v>
      </c>
      <c r="O39" t="s">
        <v>317</v>
      </c>
      <c r="P39" t="s">
        <v>317</v>
      </c>
      <c r="Q39">
        <v>1</v>
      </c>
      <c r="X39">
        <v>2.86</v>
      </c>
      <c r="Y39">
        <v>0</v>
      </c>
      <c r="Z39">
        <v>29.26</v>
      </c>
      <c r="AA39">
        <v>0</v>
      </c>
      <c r="AB39">
        <v>0</v>
      </c>
      <c r="AC39">
        <v>0</v>
      </c>
      <c r="AD39">
        <v>1</v>
      </c>
      <c r="AE39">
        <v>0</v>
      </c>
      <c r="AF39" t="s">
        <v>6</v>
      </c>
      <c r="AG39">
        <v>2.86</v>
      </c>
      <c r="AH39">
        <v>2</v>
      </c>
      <c r="AI39">
        <v>69994820</v>
      </c>
      <c r="AJ39">
        <v>35</v>
      </c>
      <c r="AK39">
        <v>0</v>
      </c>
      <c r="AL39">
        <v>0</v>
      </c>
      <c r="AM39">
        <v>0</v>
      </c>
      <c r="AN39">
        <v>0</v>
      </c>
      <c r="AO39">
        <v>0</v>
      </c>
      <c r="AP39">
        <v>0</v>
      </c>
      <c r="AQ39">
        <v>0</v>
      </c>
      <c r="AR39">
        <v>0</v>
      </c>
    </row>
    <row r="40" spans="1:44" x14ac:dyDescent="0.2">
      <c r="A40">
        <f>ROW(Source!A52)</f>
        <v>52</v>
      </c>
      <c r="B40">
        <v>69994832</v>
      </c>
      <c r="C40">
        <v>69994815</v>
      </c>
      <c r="D40">
        <v>27440303</v>
      </c>
      <c r="E40">
        <v>1</v>
      </c>
      <c r="F40">
        <v>1</v>
      </c>
      <c r="G40">
        <v>1</v>
      </c>
      <c r="H40">
        <v>2</v>
      </c>
      <c r="I40" t="s">
        <v>314</v>
      </c>
      <c r="J40" t="s">
        <v>315</v>
      </c>
      <c r="K40" t="s">
        <v>316</v>
      </c>
      <c r="L40">
        <v>1368</v>
      </c>
      <c r="N40">
        <v>1011</v>
      </c>
      <c r="O40" t="s">
        <v>317</v>
      </c>
      <c r="P40" t="s">
        <v>317</v>
      </c>
      <c r="Q40">
        <v>1</v>
      </c>
      <c r="X40">
        <v>2.5299999999999998</v>
      </c>
      <c r="Y40">
        <v>0</v>
      </c>
      <c r="Z40">
        <v>2.95</v>
      </c>
      <c r="AA40">
        <v>0</v>
      </c>
      <c r="AB40">
        <v>0</v>
      </c>
      <c r="AC40">
        <v>0</v>
      </c>
      <c r="AD40">
        <v>1</v>
      </c>
      <c r="AE40">
        <v>0</v>
      </c>
      <c r="AF40" t="s">
        <v>6</v>
      </c>
      <c r="AG40">
        <v>2.5299999999999998</v>
      </c>
      <c r="AH40">
        <v>2</v>
      </c>
      <c r="AI40">
        <v>69994821</v>
      </c>
      <c r="AJ40">
        <v>36</v>
      </c>
      <c r="AK40">
        <v>0</v>
      </c>
      <c r="AL40">
        <v>0</v>
      </c>
      <c r="AM40">
        <v>0</v>
      </c>
      <c r="AN40">
        <v>0</v>
      </c>
      <c r="AO40">
        <v>0</v>
      </c>
      <c r="AP40">
        <v>0</v>
      </c>
      <c r="AQ40">
        <v>0</v>
      </c>
      <c r="AR40">
        <v>0</v>
      </c>
    </row>
    <row r="41" spans="1:44" x14ac:dyDescent="0.2">
      <c r="A41">
        <f>ROW(Source!A52)</f>
        <v>52</v>
      </c>
      <c r="B41">
        <v>69994833</v>
      </c>
      <c r="C41">
        <v>69994815</v>
      </c>
      <c r="D41">
        <v>27441327</v>
      </c>
      <c r="E41">
        <v>1</v>
      </c>
      <c r="F41">
        <v>1</v>
      </c>
      <c r="G41">
        <v>1</v>
      </c>
      <c r="H41">
        <v>2</v>
      </c>
      <c r="I41" t="s">
        <v>337</v>
      </c>
      <c r="J41" t="s">
        <v>338</v>
      </c>
      <c r="K41" t="s">
        <v>339</v>
      </c>
      <c r="L41">
        <v>1368</v>
      </c>
      <c r="N41">
        <v>1011</v>
      </c>
      <c r="O41" t="s">
        <v>317</v>
      </c>
      <c r="P41" t="s">
        <v>317</v>
      </c>
      <c r="Q41">
        <v>1</v>
      </c>
      <c r="X41">
        <v>1.84</v>
      </c>
      <c r="Y41">
        <v>0</v>
      </c>
      <c r="Z41">
        <v>93.37</v>
      </c>
      <c r="AA41">
        <v>11.69</v>
      </c>
      <c r="AB41">
        <v>0</v>
      </c>
      <c r="AC41">
        <v>0</v>
      </c>
      <c r="AD41">
        <v>1</v>
      </c>
      <c r="AE41">
        <v>0</v>
      </c>
      <c r="AF41" t="s">
        <v>6</v>
      </c>
      <c r="AG41">
        <v>1.84</v>
      </c>
      <c r="AH41">
        <v>2</v>
      </c>
      <c r="AI41">
        <v>69994822</v>
      </c>
      <c r="AJ41">
        <v>37</v>
      </c>
      <c r="AK41">
        <v>0</v>
      </c>
      <c r="AL41">
        <v>0</v>
      </c>
      <c r="AM41">
        <v>0</v>
      </c>
      <c r="AN41">
        <v>0</v>
      </c>
      <c r="AO41">
        <v>0</v>
      </c>
      <c r="AP41">
        <v>0</v>
      </c>
      <c r="AQ41">
        <v>0</v>
      </c>
      <c r="AR41">
        <v>0</v>
      </c>
    </row>
    <row r="42" spans="1:44" x14ac:dyDescent="0.2">
      <c r="A42">
        <f>ROW(Source!A52)</f>
        <v>52</v>
      </c>
      <c r="B42">
        <v>69994834</v>
      </c>
      <c r="C42">
        <v>69994815</v>
      </c>
      <c r="D42">
        <v>27378635</v>
      </c>
      <c r="E42">
        <v>1</v>
      </c>
      <c r="F42">
        <v>1</v>
      </c>
      <c r="G42">
        <v>1</v>
      </c>
      <c r="H42">
        <v>3</v>
      </c>
      <c r="I42" t="s">
        <v>343</v>
      </c>
      <c r="J42" t="s">
        <v>344</v>
      </c>
      <c r="K42" t="s">
        <v>345</v>
      </c>
      <c r="L42">
        <v>1348</v>
      </c>
      <c r="N42">
        <v>1009</v>
      </c>
      <c r="O42" t="s">
        <v>346</v>
      </c>
      <c r="P42" t="s">
        <v>346</v>
      </c>
      <c r="Q42">
        <v>1000</v>
      </c>
      <c r="X42">
        <v>3.3300000000000001E-3</v>
      </c>
      <c r="Y42">
        <v>8921.83</v>
      </c>
      <c r="Z42">
        <v>0</v>
      </c>
      <c r="AA42">
        <v>0</v>
      </c>
      <c r="AB42">
        <v>0</v>
      </c>
      <c r="AC42">
        <v>0</v>
      </c>
      <c r="AD42">
        <v>1</v>
      </c>
      <c r="AE42">
        <v>0</v>
      </c>
      <c r="AF42" t="s">
        <v>6</v>
      </c>
      <c r="AG42">
        <v>3.3300000000000001E-3</v>
      </c>
      <c r="AH42">
        <v>3</v>
      </c>
      <c r="AI42">
        <v>-1</v>
      </c>
      <c r="AJ42" t="s">
        <v>6</v>
      </c>
      <c r="AK42">
        <v>4</v>
      </c>
      <c r="AL42">
        <v>-29.709693900000001</v>
      </c>
      <c r="AM42">
        <v>0</v>
      </c>
      <c r="AN42">
        <v>0</v>
      </c>
      <c r="AO42">
        <v>0</v>
      </c>
      <c r="AP42">
        <v>0</v>
      </c>
      <c r="AQ42">
        <v>0</v>
      </c>
      <c r="AR42">
        <v>1</v>
      </c>
    </row>
    <row r="43" spans="1:44" x14ac:dyDescent="0.2">
      <c r="A43">
        <f>ROW(Source!A52)</f>
        <v>52</v>
      </c>
      <c r="B43">
        <v>69994835</v>
      </c>
      <c r="C43">
        <v>69994815</v>
      </c>
      <c r="D43">
        <v>27378925</v>
      </c>
      <c r="E43">
        <v>1</v>
      </c>
      <c r="F43">
        <v>1</v>
      </c>
      <c r="G43">
        <v>1</v>
      </c>
      <c r="H43">
        <v>3</v>
      </c>
      <c r="I43" t="s">
        <v>347</v>
      </c>
      <c r="J43" t="s">
        <v>348</v>
      </c>
      <c r="K43" t="s">
        <v>349</v>
      </c>
      <c r="L43">
        <v>1348</v>
      </c>
      <c r="N43">
        <v>1009</v>
      </c>
      <c r="O43" t="s">
        <v>346</v>
      </c>
      <c r="P43" t="s">
        <v>346</v>
      </c>
      <c r="Q43">
        <v>1000</v>
      </c>
      <c r="X43">
        <v>1.6000000000000001E-3</v>
      </c>
      <c r="Y43">
        <v>12430</v>
      </c>
      <c r="Z43">
        <v>0</v>
      </c>
      <c r="AA43">
        <v>0</v>
      </c>
      <c r="AB43">
        <v>0</v>
      </c>
      <c r="AC43">
        <v>0</v>
      </c>
      <c r="AD43">
        <v>1</v>
      </c>
      <c r="AE43">
        <v>0</v>
      </c>
      <c r="AF43" t="s">
        <v>6</v>
      </c>
      <c r="AG43">
        <v>1.6000000000000001E-3</v>
      </c>
      <c r="AH43">
        <v>3</v>
      </c>
      <c r="AI43">
        <v>-1</v>
      </c>
      <c r="AJ43" t="s">
        <v>6</v>
      </c>
      <c r="AK43">
        <v>4</v>
      </c>
      <c r="AL43">
        <v>-19.888000000000002</v>
      </c>
      <c r="AM43">
        <v>0</v>
      </c>
      <c r="AN43">
        <v>0</v>
      </c>
      <c r="AO43">
        <v>0</v>
      </c>
      <c r="AP43">
        <v>0</v>
      </c>
      <c r="AQ43">
        <v>0</v>
      </c>
      <c r="AR43">
        <v>1</v>
      </c>
    </row>
    <row r="44" spans="1:44" x14ac:dyDescent="0.2">
      <c r="A44">
        <f>ROW(Source!A52)</f>
        <v>52</v>
      </c>
      <c r="B44">
        <v>69994836</v>
      </c>
      <c r="C44">
        <v>69994815</v>
      </c>
      <c r="D44">
        <v>27375912</v>
      </c>
      <c r="E44">
        <v>1</v>
      </c>
      <c r="F44">
        <v>1</v>
      </c>
      <c r="G44">
        <v>1</v>
      </c>
      <c r="H44">
        <v>3</v>
      </c>
      <c r="I44" t="s">
        <v>350</v>
      </c>
      <c r="J44" t="s">
        <v>351</v>
      </c>
      <c r="K44" t="s">
        <v>352</v>
      </c>
      <c r="L44">
        <v>1348</v>
      </c>
      <c r="N44">
        <v>1009</v>
      </c>
      <c r="O44" t="s">
        <v>346</v>
      </c>
      <c r="P44" t="s">
        <v>346</v>
      </c>
      <c r="Q44">
        <v>1000</v>
      </c>
      <c r="X44">
        <v>3.7499999999999999E-2</v>
      </c>
      <c r="Y44">
        <v>1695</v>
      </c>
      <c r="Z44">
        <v>0</v>
      </c>
      <c r="AA44">
        <v>0</v>
      </c>
      <c r="AB44">
        <v>0</v>
      </c>
      <c r="AC44">
        <v>0</v>
      </c>
      <c r="AD44">
        <v>1</v>
      </c>
      <c r="AE44">
        <v>0</v>
      </c>
      <c r="AF44" t="s">
        <v>6</v>
      </c>
      <c r="AG44">
        <v>3.7499999999999999E-2</v>
      </c>
      <c r="AH44">
        <v>3</v>
      </c>
      <c r="AI44">
        <v>-1</v>
      </c>
      <c r="AJ44" t="s">
        <v>6</v>
      </c>
      <c r="AK44">
        <v>4</v>
      </c>
      <c r="AL44">
        <v>-63.5625</v>
      </c>
      <c r="AM44">
        <v>0</v>
      </c>
      <c r="AN44">
        <v>0</v>
      </c>
      <c r="AO44">
        <v>0</v>
      </c>
      <c r="AP44">
        <v>0</v>
      </c>
      <c r="AQ44">
        <v>0</v>
      </c>
      <c r="AR44">
        <v>1</v>
      </c>
    </row>
    <row r="45" spans="1:44" x14ac:dyDescent="0.2">
      <c r="A45">
        <f>ROW(Source!A52)</f>
        <v>52</v>
      </c>
      <c r="B45">
        <v>69994837</v>
      </c>
      <c r="C45">
        <v>69994815</v>
      </c>
      <c r="D45">
        <v>27371697</v>
      </c>
      <c r="E45">
        <v>1</v>
      </c>
      <c r="F45">
        <v>1</v>
      </c>
      <c r="G45">
        <v>1</v>
      </c>
      <c r="H45">
        <v>3</v>
      </c>
      <c r="I45" t="s">
        <v>353</v>
      </c>
      <c r="J45" t="s">
        <v>354</v>
      </c>
      <c r="K45" t="s">
        <v>355</v>
      </c>
      <c r="L45">
        <v>1346</v>
      </c>
      <c r="N45">
        <v>1009</v>
      </c>
      <c r="O45" t="s">
        <v>29</v>
      </c>
      <c r="P45" t="s">
        <v>29</v>
      </c>
      <c r="Q45">
        <v>1</v>
      </c>
      <c r="X45">
        <v>173</v>
      </c>
      <c r="Y45">
        <v>9.0399999999999991</v>
      </c>
      <c r="Z45">
        <v>0</v>
      </c>
      <c r="AA45">
        <v>0</v>
      </c>
      <c r="AB45">
        <v>0</v>
      </c>
      <c r="AC45">
        <v>0</v>
      </c>
      <c r="AD45">
        <v>1</v>
      </c>
      <c r="AE45">
        <v>0</v>
      </c>
      <c r="AF45" t="s">
        <v>6</v>
      </c>
      <c r="AG45">
        <v>173</v>
      </c>
      <c r="AH45">
        <v>3</v>
      </c>
      <c r="AI45">
        <v>-1</v>
      </c>
      <c r="AJ45" t="s">
        <v>6</v>
      </c>
      <c r="AK45">
        <v>4</v>
      </c>
      <c r="AL45">
        <v>-1563.9199999999998</v>
      </c>
      <c r="AM45">
        <v>0</v>
      </c>
      <c r="AN45">
        <v>0</v>
      </c>
      <c r="AO45">
        <v>0</v>
      </c>
      <c r="AP45">
        <v>0</v>
      </c>
      <c r="AQ45">
        <v>0</v>
      </c>
      <c r="AR45">
        <v>1</v>
      </c>
    </row>
    <row r="46" spans="1:44" x14ac:dyDescent="0.2">
      <c r="A46">
        <f>ROW(Source!A52)</f>
        <v>52</v>
      </c>
      <c r="B46">
        <v>69994838</v>
      </c>
      <c r="C46">
        <v>69994815</v>
      </c>
      <c r="D46">
        <v>27373116</v>
      </c>
      <c r="E46">
        <v>1</v>
      </c>
      <c r="F46">
        <v>1</v>
      </c>
      <c r="G46">
        <v>1</v>
      </c>
      <c r="H46">
        <v>3</v>
      </c>
      <c r="I46" t="s">
        <v>356</v>
      </c>
      <c r="J46" t="s">
        <v>357</v>
      </c>
      <c r="K46" t="s">
        <v>358</v>
      </c>
      <c r="L46">
        <v>1327</v>
      </c>
      <c r="N46">
        <v>1005</v>
      </c>
      <c r="O46" t="s">
        <v>59</v>
      </c>
      <c r="P46" t="s">
        <v>59</v>
      </c>
      <c r="Q46">
        <v>1</v>
      </c>
      <c r="X46">
        <v>142</v>
      </c>
      <c r="Y46">
        <v>5.29</v>
      </c>
      <c r="Z46">
        <v>0</v>
      </c>
      <c r="AA46">
        <v>0</v>
      </c>
      <c r="AB46">
        <v>0</v>
      </c>
      <c r="AC46">
        <v>0</v>
      </c>
      <c r="AD46">
        <v>1</v>
      </c>
      <c r="AE46">
        <v>0</v>
      </c>
      <c r="AF46" t="s">
        <v>6</v>
      </c>
      <c r="AG46">
        <v>142</v>
      </c>
      <c r="AH46">
        <v>3</v>
      </c>
      <c r="AI46">
        <v>-1</v>
      </c>
      <c r="AJ46" t="s">
        <v>6</v>
      </c>
      <c r="AK46">
        <v>4</v>
      </c>
      <c r="AL46">
        <v>-751.18</v>
      </c>
      <c r="AM46">
        <v>0</v>
      </c>
      <c r="AN46">
        <v>0</v>
      </c>
      <c r="AO46">
        <v>0</v>
      </c>
      <c r="AP46">
        <v>0</v>
      </c>
      <c r="AQ46">
        <v>0</v>
      </c>
      <c r="AR46">
        <v>1</v>
      </c>
    </row>
    <row r="47" spans="1:44" x14ac:dyDescent="0.2">
      <c r="A47">
        <f>ROW(Source!A52)</f>
        <v>52</v>
      </c>
      <c r="B47">
        <v>69994839</v>
      </c>
      <c r="C47">
        <v>69994815</v>
      </c>
      <c r="D47">
        <v>27379044</v>
      </c>
      <c r="E47">
        <v>1</v>
      </c>
      <c r="F47">
        <v>1</v>
      </c>
      <c r="G47">
        <v>1</v>
      </c>
      <c r="H47">
        <v>3</v>
      </c>
      <c r="I47" t="s">
        <v>359</v>
      </c>
      <c r="J47" t="s">
        <v>360</v>
      </c>
      <c r="K47" t="s">
        <v>361</v>
      </c>
      <c r="L47">
        <v>1035</v>
      </c>
      <c r="N47">
        <v>1013</v>
      </c>
      <c r="O47" t="s">
        <v>362</v>
      </c>
      <c r="P47" t="s">
        <v>362</v>
      </c>
      <c r="Q47">
        <v>1</v>
      </c>
      <c r="X47">
        <v>0</v>
      </c>
      <c r="Y47">
        <v>0</v>
      </c>
      <c r="Z47">
        <v>0</v>
      </c>
      <c r="AA47">
        <v>0</v>
      </c>
      <c r="AB47">
        <v>0</v>
      </c>
      <c r="AC47">
        <v>1</v>
      </c>
      <c r="AD47">
        <v>0</v>
      </c>
      <c r="AE47">
        <v>0</v>
      </c>
      <c r="AF47" t="s">
        <v>6</v>
      </c>
      <c r="AG47">
        <v>0</v>
      </c>
      <c r="AH47">
        <v>3</v>
      </c>
      <c r="AI47">
        <v>-1</v>
      </c>
      <c r="AJ47" t="s">
        <v>6</v>
      </c>
      <c r="AK47">
        <v>0</v>
      </c>
      <c r="AL47">
        <v>0</v>
      </c>
      <c r="AM47">
        <v>0</v>
      </c>
      <c r="AN47">
        <v>0</v>
      </c>
      <c r="AO47">
        <v>0</v>
      </c>
      <c r="AP47">
        <v>0</v>
      </c>
      <c r="AQ47">
        <v>0</v>
      </c>
      <c r="AR47">
        <v>0</v>
      </c>
    </row>
    <row r="48" spans="1:44" x14ac:dyDescent="0.2">
      <c r="A48">
        <f>ROW(Source!A52)</f>
        <v>52</v>
      </c>
      <c r="B48">
        <v>69994840</v>
      </c>
      <c r="C48">
        <v>69994815</v>
      </c>
      <c r="D48">
        <v>27393158</v>
      </c>
      <c r="E48">
        <v>1</v>
      </c>
      <c r="F48">
        <v>1</v>
      </c>
      <c r="G48">
        <v>1</v>
      </c>
      <c r="H48">
        <v>3</v>
      </c>
      <c r="I48" t="s">
        <v>363</v>
      </c>
      <c r="J48" t="s">
        <v>364</v>
      </c>
      <c r="K48" t="s">
        <v>365</v>
      </c>
      <c r="L48">
        <v>1327</v>
      </c>
      <c r="N48">
        <v>1005</v>
      </c>
      <c r="O48" t="s">
        <v>59</v>
      </c>
      <c r="P48" t="s">
        <v>59</v>
      </c>
      <c r="Q48">
        <v>1</v>
      </c>
      <c r="X48">
        <v>100</v>
      </c>
      <c r="Y48">
        <v>443.96</v>
      </c>
      <c r="Z48">
        <v>0</v>
      </c>
      <c r="AA48">
        <v>0</v>
      </c>
      <c r="AB48">
        <v>0</v>
      </c>
      <c r="AC48">
        <v>0</v>
      </c>
      <c r="AD48">
        <v>1</v>
      </c>
      <c r="AE48">
        <v>0</v>
      </c>
      <c r="AF48" t="s">
        <v>6</v>
      </c>
      <c r="AG48">
        <v>100</v>
      </c>
      <c r="AH48">
        <v>3</v>
      </c>
      <c r="AI48">
        <v>-1</v>
      </c>
      <c r="AJ48" t="s">
        <v>6</v>
      </c>
      <c r="AK48">
        <v>4</v>
      </c>
      <c r="AL48">
        <v>-44396</v>
      </c>
      <c r="AM48">
        <v>0</v>
      </c>
      <c r="AN48">
        <v>0</v>
      </c>
      <c r="AO48">
        <v>0</v>
      </c>
      <c r="AP48">
        <v>0</v>
      </c>
      <c r="AQ48">
        <v>0</v>
      </c>
      <c r="AR48">
        <v>1</v>
      </c>
    </row>
    <row r="49" spans="1:44" x14ac:dyDescent="0.2">
      <c r="A49">
        <f>ROW(Source!A52)</f>
        <v>52</v>
      </c>
      <c r="B49">
        <v>69994841</v>
      </c>
      <c r="C49">
        <v>69994815</v>
      </c>
      <c r="D49">
        <v>27407762</v>
      </c>
      <c r="E49">
        <v>1</v>
      </c>
      <c r="F49">
        <v>1</v>
      </c>
      <c r="G49">
        <v>1</v>
      </c>
      <c r="H49">
        <v>3</v>
      </c>
      <c r="I49" t="s">
        <v>366</v>
      </c>
      <c r="J49" t="s">
        <v>367</v>
      </c>
      <c r="K49" t="s">
        <v>368</v>
      </c>
      <c r="L49">
        <v>1339</v>
      </c>
      <c r="N49">
        <v>1007</v>
      </c>
      <c r="O49" t="s">
        <v>226</v>
      </c>
      <c r="P49" t="s">
        <v>226</v>
      </c>
      <c r="Q49">
        <v>1</v>
      </c>
      <c r="X49">
        <v>0.16700000000000001</v>
      </c>
      <c r="Y49">
        <v>408.22</v>
      </c>
      <c r="Z49">
        <v>0</v>
      </c>
      <c r="AA49">
        <v>0</v>
      </c>
      <c r="AB49">
        <v>0</v>
      </c>
      <c r="AC49">
        <v>0</v>
      </c>
      <c r="AD49">
        <v>1</v>
      </c>
      <c r="AE49">
        <v>0</v>
      </c>
      <c r="AF49" t="s">
        <v>6</v>
      </c>
      <c r="AG49">
        <v>0.16700000000000001</v>
      </c>
      <c r="AH49">
        <v>3</v>
      </c>
      <c r="AI49">
        <v>-1</v>
      </c>
      <c r="AJ49" t="s">
        <v>6</v>
      </c>
      <c r="AK49">
        <v>4</v>
      </c>
      <c r="AL49">
        <v>-68.172740000000005</v>
      </c>
      <c r="AM49">
        <v>0</v>
      </c>
      <c r="AN49">
        <v>0</v>
      </c>
      <c r="AO49">
        <v>0</v>
      </c>
      <c r="AP49">
        <v>0</v>
      </c>
      <c r="AQ49">
        <v>0</v>
      </c>
      <c r="AR49">
        <v>1</v>
      </c>
    </row>
    <row r="50" spans="1:44" x14ac:dyDescent="0.2">
      <c r="A50">
        <f>ROW(Source!A52)</f>
        <v>52</v>
      </c>
      <c r="B50">
        <v>69994842</v>
      </c>
      <c r="C50">
        <v>69994815</v>
      </c>
      <c r="D50">
        <v>27415688</v>
      </c>
      <c r="E50">
        <v>1</v>
      </c>
      <c r="F50">
        <v>1</v>
      </c>
      <c r="G50">
        <v>1</v>
      </c>
      <c r="H50">
        <v>3</v>
      </c>
      <c r="I50" t="s">
        <v>369</v>
      </c>
      <c r="J50" t="s">
        <v>370</v>
      </c>
      <c r="K50" t="s">
        <v>371</v>
      </c>
      <c r="L50">
        <v>1348</v>
      </c>
      <c r="N50">
        <v>1009</v>
      </c>
      <c r="O50" t="s">
        <v>346</v>
      </c>
      <c r="P50" t="s">
        <v>346</v>
      </c>
      <c r="Q50">
        <v>1000</v>
      </c>
      <c r="X50">
        <v>2.58E-2</v>
      </c>
      <c r="Y50">
        <v>730</v>
      </c>
      <c r="Z50">
        <v>0</v>
      </c>
      <c r="AA50">
        <v>0</v>
      </c>
      <c r="AB50">
        <v>0</v>
      </c>
      <c r="AC50">
        <v>0</v>
      </c>
      <c r="AD50">
        <v>1</v>
      </c>
      <c r="AE50">
        <v>0</v>
      </c>
      <c r="AF50" t="s">
        <v>6</v>
      </c>
      <c r="AG50">
        <v>2.58E-2</v>
      </c>
      <c r="AH50">
        <v>3</v>
      </c>
      <c r="AI50">
        <v>-1</v>
      </c>
      <c r="AJ50" t="s">
        <v>6</v>
      </c>
      <c r="AK50">
        <v>4</v>
      </c>
      <c r="AL50">
        <v>-18.834</v>
      </c>
      <c r="AM50">
        <v>0</v>
      </c>
      <c r="AN50">
        <v>0</v>
      </c>
      <c r="AO50">
        <v>0</v>
      </c>
      <c r="AP50">
        <v>0</v>
      </c>
      <c r="AQ50">
        <v>0</v>
      </c>
      <c r="AR50">
        <v>1</v>
      </c>
    </row>
    <row r="51" spans="1:44" x14ac:dyDescent="0.2">
      <c r="A51">
        <f>ROW(Source!A53)</f>
        <v>53</v>
      </c>
      <c r="B51">
        <v>69994827</v>
      </c>
      <c r="C51">
        <v>69994815</v>
      </c>
      <c r="D51">
        <v>27494941</v>
      </c>
      <c r="E51">
        <v>1</v>
      </c>
      <c r="F51">
        <v>1</v>
      </c>
      <c r="G51">
        <v>1</v>
      </c>
      <c r="H51">
        <v>1</v>
      </c>
      <c r="I51" t="s">
        <v>324</v>
      </c>
      <c r="J51" t="s">
        <v>6</v>
      </c>
      <c r="K51" t="s">
        <v>325</v>
      </c>
      <c r="L51">
        <v>1369</v>
      </c>
      <c r="N51">
        <v>1013</v>
      </c>
      <c r="O51" t="s">
        <v>313</v>
      </c>
      <c r="P51" t="s">
        <v>313</v>
      </c>
      <c r="Q51">
        <v>1</v>
      </c>
      <c r="X51">
        <v>142.68</v>
      </c>
      <c r="Y51">
        <v>0</v>
      </c>
      <c r="Z51">
        <v>0</v>
      </c>
      <c r="AA51">
        <v>0</v>
      </c>
      <c r="AB51">
        <v>8.5299999999999994</v>
      </c>
      <c r="AC51">
        <v>0</v>
      </c>
      <c r="AD51">
        <v>1</v>
      </c>
      <c r="AE51">
        <v>1</v>
      </c>
      <c r="AF51" t="s">
        <v>6</v>
      </c>
      <c r="AG51">
        <v>142.68</v>
      </c>
      <c r="AH51">
        <v>2</v>
      </c>
      <c r="AI51">
        <v>69994816</v>
      </c>
      <c r="AJ51">
        <v>39</v>
      </c>
      <c r="AK51">
        <v>0</v>
      </c>
      <c r="AL51">
        <v>0</v>
      </c>
      <c r="AM51">
        <v>0</v>
      </c>
      <c r="AN51">
        <v>0</v>
      </c>
      <c r="AO51">
        <v>0</v>
      </c>
      <c r="AP51">
        <v>0</v>
      </c>
      <c r="AQ51">
        <v>0</v>
      </c>
      <c r="AR51">
        <v>0</v>
      </c>
    </row>
    <row r="52" spans="1:44" x14ac:dyDescent="0.2">
      <c r="A52">
        <f>ROW(Source!A53)</f>
        <v>53</v>
      </c>
      <c r="B52">
        <v>69994828</v>
      </c>
      <c r="C52">
        <v>69994815</v>
      </c>
      <c r="D52">
        <v>121548</v>
      </c>
      <c r="E52">
        <v>1</v>
      </c>
      <c r="F52">
        <v>1</v>
      </c>
      <c r="G52">
        <v>1</v>
      </c>
      <c r="H52">
        <v>1</v>
      </c>
      <c r="I52" t="s">
        <v>36</v>
      </c>
      <c r="J52" t="s">
        <v>6</v>
      </c>
      <c r="K52" t="s">
        <v>326</v>
      </c>
      <c r="L52">
        <v>608254</v>
      </c>
      <c r="N52">
        <v>1013</v>
      </c>
      <c r="O52" t="s">
        <v>327</v>
      </c>
      <c r="P52" t="s">
        <v>327</v>
      </c>
      <c r="Q52">
        <v>1</v>
      </c>
      <c r="X52">
        <v>10.92</v>
      </c>
      <c r="Y52">
        <v>0</v>
      </c>
      <c r="Z52">
        <v>0</v>
      </c>
      <c r="AA52">
        <v>0</v>
      </c>
      <c r="AB52">
        <v>0</v>
      </c>
      <c r="AC52">
        <v>0</v>
      </c>
      <c r="AD52">
        <v>1</v>
      </c>
      <c r="AE52">
        <v>2</v>
      </c>
      <c r="AF52" t="s">
        <v>6</v>
      </c>
      <c r="AG52">
        <v>10.92</v>
      </c>
      <c r="AH52">
        <v>2</v>
      </c>
      <c r="AI52">
        <v>69994817</v>
      </c>
      <c r="AJ52">
        <v>40</v>
      </c>
      <c r="AK52">
        <v>0</v>
      </c>
      <c r="AL52">
        <v>0</v>
      </c>
      <c r="AM52">
        <v>0</v>
      </c>
      <c r="AN52">
        <v>0</v>
      </c>
      <c r="AO52">
        <v>0</v>
      </c>
      <c r="AP52">
        <v>0</v>
      </c>
      <c r="AQ52">
        <v>0</v>
      </c>
      <c r="AR52">
        <v>0</v>
      </c>
    </row>
    <row r="53" spans="1:44" x14ac:dyDescent="0.2">
      <c r="A53">
        <f>ROW(Source!A53)</f>
        <v>53</v>
      </c>
      <c r="B53">
        <v>69994829</v>
      </c>
      <c r="C53">
        <v>69994815</v>
      </c>
      <c r="D53">
        <v>27439418</v>
      </c>
      <c r="E53">
        <v>1</v>
      </c>
      <c r="F53">
        <v>1</v>
      </c>
      <c r="G53">
        <v>1</v>
      </c>
      <c r="H53">
        <v>2</v>
      </c>
      <c r="I53" t="s">
        <v>328</v>
      </c>
      <c r="J53" t="s">
        <v>329</v>
      </c>
      <c r="K53" t="s">
        <v>330</v>
      </c>
      <c r="L53">
        <v>1368</v>
      </c>
      <c r="N53">
        <v>1011</v>
      </c>
      <c r="O53" t="s">
        <v>317</v>
      </c>
      <c r="P53" t="s">
        <v>317</v>
      </c>
      <c r="Q53">
        <v>1</v>
      </c>
      <c r="X53">
        <v>9.69</v>
      </c>
      <c r="Y53">
        <v>0</v>
      </c>
      <c r="Z53">
        <v>91.69</v>
      </c>
      <c r="AA53">
        <v>13.61</v>
      </c>
      <c r="AB53">
        <v>0</v>
      </c>
      <c r="AC53">
        <v>0</v>
      </c>
      <c r="AD53">
        <v>1</v>
      </c>
      <c r="AE53">
        <v>0</v>
      </c>
      <c r="AF53" t="s">
        <v>6</v>
      </c>
      <c r="AG53">
        <v>9.69</v>
      </c>
      <c r="AH53">
        <v>2</v>
      </c>
      <c r="AI53">
        <v>69994818</v>
      </c>
      <c r="AJ53">
        <v>41</v>
      </c>
      <c r="AK53">
        <v>0</v>
      </c>
      <c r="AL53">
        <v>0</v>
      </c>
      <c r="AM53">
        <v>0</v>
      </c>
      <c r="AN53">
        <v>0</v>
      </c>
      <c r="AO53">
        <v>0</v>
      </c>
      <c r="AP53">
        <v>0</v>
      </c>
      <c r="AQ53">
        <v>0</v>
      </c>
      <c r="AR53">
        <v>0</v>
      </c>
    </row>
    <row r="54" spans="1:44" x14ac:dyDescent="0.2">
      <c r="A54">
        <f>ROW(Source!A53)</f>
        <v>53</v>
      </c>
      <c r="B54">
        <v>69994830</v>
      </c>
      <c r="C54">
        <v>69994815</v>
      </c>
      <c r="D54">
        <v>27439499</v>
      </c>
      <c r="E54">
        <v>1</v>
      </c>
      <c r="F54">
        <v>1</v>
      </c>
      <c r="G54">
        <v>1</v>
      </c>
      <c r="H54">
        <v>2</v>
      </c>
      <c r="I54" t="s">
        <v>331</v>
      </c>
      <c r="J54" t="s">
        <v>332</v>
      </c>
      <c r="K54" t="s">
        <v>333</v>
      </c>
      <c r="L54">
        <v>1368</v>
      </c>
      <c r="N54">
        <v>1011</v>
      </c>
      <c r="O54" t="s">
        <v>317</v>
      </c>
      <c r="P54" t="s">
        <v>317</v>
      </c>
      <c r="Q54">
        <v>1</v>
      </c>
      <c r="X54">
        <v>1.23</v>
      </c>
      <c r="Y54">
        <v>0</v>
      </c>
      <c r="Z54">
        <v>112.67</v>
      </c>
      <c r="AA54">
        <v>13.61</v>
      </c>
      <c r="AB54">
        <v>0</v>
      </c>
      <c r="AC54">
        <v>0</v>
      </c>
      <c r="AD54">
        <v>1</v>
      </c>
      <c r="AE54">
        <v>0</v>
      </c>
      <c r="AF54" t="s">
        <v>6</v>
      </c>
      <c r="AG54">
        <v>1.23</v>
      </c>
      <c r="AH54">
        <v>2</v>
      </c>
      <c r="AI54">
        <v>69994819</v>
      </c>
      <c r="AJ54">
        <v>42</v>
      </c>
      <c r="AK54">
        <v>0</v>
      </c>
      <c r="AL54">
        <v>0</v>
      </c>
      <c r="AM54">
        <v>0</v>
      </c>
      <c r="AN54">
        <v>0</v>
      </c>
      <c r="AO54">
        <v>0</v>
      </c>
      <c r="AP54">
        <v>0</v>
      </c>
      <c r="AQ54">
        <v>0</v>
      </c>
      <c r="AR54">
        <v>0</v>
      </c>
    </row>
    <row r="55" spans="1:44" x14ac:dyDescent="0.2">
      <c r="A55">
        <f>ROW(Source!A53)</f>
        <v>53</v>
      </c>
      <c r="B55">
        <v>69994831</v>
      </c>
      <c r="C55">
        <v>69994815</v>
      </c>
      <c r="D55">
        <v>27440113</v>
      </c>
      <c r="E55">
        <v>1</v>
      </c>
      <c r="F55">
        <v>1</v>
      </c>
      <c r="G55">
        <v>1</v>
      </c>
      <c r="H55">
        <v>2</v>
      </c>
      <c r="I55" t="s">
        <v>334</v>
      </c>
      <c r="J55" t="s">
        <v>335</v>
      </c>
      <c r="K55" t="s">
        <v>336</v>
      </c>
      <c r="L55">
        <v>1368</v>
      </c>
      <c r="N55">
        <v>1011</v>
      </c>
      <c r="O55" t="s">
        <v>317</v>
      </c>
      <c r="P55" t="s">
        <v>317</v>
      </c>
      <c r="Q55">
        <v>1</v>
      </c>
      <c r="X55">
        <v>2.86</v>
      </c>
      <c r="Y55">
        <v>0</v>
      </c>
      <c r="Z55">
        <v>29.26</v>
      </c>
      <c r="AA55">
        <v>0</v>
      </c>
      <c r="AB55">
        <v>0</v>
      </c>
      <c r="AC55">
        <v>0</v>
      </c>
      <c r="AD55">
        <v>1</v>
      </c>
      <c r="AE55">
        <v>0</v>
      </c>
      <c r="AF55" t="s">
        <v>6</v>
      </c>
      <c r="AG55">
        <v>2.86</v>
      </c>
      <c r="AH55">
        <v>2</v>
      </c>
      <c r="AI55">
        <v>69994820</v>
      </c>
      <c r="AJ55">
        <v>43</v>
      </c>
      <c r="AK55">
        <v>0</v>
      </c>
      <c r="AL55">
        <v>0</v>
      </c>
      <c r="AM55">
        <v>0</v>
      </c>
      <c r="AN55">
        <v>0</v>
      </c>
      <c r="AO55">
        <v>0</v>
      </c>
      <c r="AP55">
        <v>0</v>
      </c>
      <c r="AQ55">
        <v>0</v>
      </c>
      <c r="AR55">
        <v>0</v>
      </c>
    </row>
    <row r="56" spans="1:44" x14ac:dyDescent="0.2">
      <c r="A56">
        <f>ROW(Source!A53)</f>
        <v>53</v>
      </c>
      <c r="B56">
        <v>69994832</v>
      </c>
      <c r="C56">
        <v>69994815</v>
      </c>
      <c r="D56">
        <v>27440303</v>
      </c>
      <c r="E56">
        <v>1</v>
      </c>
      <c r="F56">
        <v>1</v>
      </c>
      <c r="G56">
        <v>1</v>
      </c>
      <c r="H56">
        <v>2</v>
      </c>
      <c r="I56" t="s">
        <v>314</v>
      </c>
      <c r="J56" t="s">
        <v>315</v>
      </c>
      <c r="K56" t="s">
        <v>316</v>
      </c>
      <c r="L56">
        <v>1368</v>
      </c>
      <c r="N56">
        <v>1011</v>
      </c>
      <c r="O56" t="s">
        <v>317</v>
      </c>
      <c r="P56" t="s">
        <v>317</v>
      </c>
      <c r="Q56">
        <v>1</v>
      </c>
      <c r="X56">
        <v>2.5299999999999998</v>
      </c>
      <c r="Y56">
        <v>0</v>
      </c>
      <c r="Z56">
        <v>2.95</v>
      </c>
      <c r="AA56">
        <v>0</v>
      </c>
      <c r="AB56">
        <v>0</v>
      </c>
      <c r="AC56">
        <v>0</v>
      </c>
      <c r="AD56">
        <v>1</v>
      </c>
      <c r="AE56">
        <v>0</v>
      </c>
      <c r="AF56" t="s">
        <v>6</v>
      </c>
      <c r="AG56">
        <v>2.5299999999999998</v>
      </c>
      <c r="AH56">
        <v>2</v>
      </c>
      <c r="AI56">
        <v>69994821</v>
      </c>
      <c r="AJ56">
        <v>44</v>
      </c>
      <c r="AK56">
        <v>0</v>
      </c>
      <c r="AL56">
        <v>0</v>
      </c>
      <c r="AM56">
        <v>0</v>
      </c>
      <c r="AN56">
        <v>0</v>
      </c>
      <c r="AO56">
        <v>0</v>
      </c>
      <c r="AP56">
        <v>0</v>
      </c>
      <c r="AQ56">
        <v>0</v>
      </c>
      <c r="AR56">
        <v>0</v>
      </c>
    </row>
    <row r="57" spans="1:44" x14ac:dyDescent="0.2">
      <c r="A57">
        <f>ROW(Source!A53)</f>
        <v>53</v>
      </c>
      <c r="B57">
        <v>69994833</v>
      </c>
      <c r="C57">
        <v>69994815</v>
      </c>
      <c r="D57">
        <v>27441327</v>
      </c>
      <c r="E57">
        <v>1</v>
      </c>
      <c r="F57">
        <v>1</v>
      </c>
      <c r="G57">
        <v>1</v>
      </c>
      <c r="H57">
        <v>2</v>
      </c>
      <c r="I57" t="s">
        <v>337</v>
      </c>
      <c r="J57" t="s">
        <v>338</v>
      </c>
      <c r="K57" t="s">
        <v>339</v>
      </c>
      <c r="L57">
        <v>1368</v>
      </c>
      <c r="N57">
        <v>1011</v>
      </c>
      <c r="O57" t="s">
        <v>317</v>
      </c>
      <c r="P57" t="s">
        <v>317</v>
      </c>
      <c r="Q57">
        <v>1</v>
      </c>
      <c r="X57">
        <v>1.84</v>
      </c>
      <c r="Y57">
        <v>0</v>
      </c>
      <c r="Z57">
        <v>93.37</v>
      </c>
      <c r="AA57">
        <v>11.69</v>
      </c>
      <c r="AB57">
        <v>0</v>
      </c>
      <c r="AC57">
        <v>0</v>
      </c>
      <c r="AD57">
        <v>1</v>
      </c>
      <c r="AE57">
        <v>0</v>
      </c>
      <c r="AF57" t="s">
        <v>6</v>
      </c>
      <c r="AG57">
        <v>1.84</v>
      </c>
      <c r="AH57">
        <v>2</v>
      </c>
      <c r="AI57">
        <v>69994822</v>
      </c>
      <c r="AJ57">
        <v>45</v>
      </c>
      <c r="AK57">
        <v>0</v>
      </c>
      <c r="AL57">
        <v>0</v>
      </c>
      <c r="AM57">
        <v>0</v>
      </c>
      <c r="AN57">
        <v>0</v>
      </c>
      <c r="AO57">
        <v>0</v>
      </c>
      <c r="AP57">
        <v>0</v>
      </c>
      <c r="AQ57">
        <v>0</v>
      </c>
      <c r="AR57">
        <v>0</v>
      </c>
    </row>
    <row r="58" spans="1:44" x14ac:dyDescent="0.2">
      <c r="A58">
        <f>ROW(Source!A53)</f>
        <v>53</v>
      </c>
      <c r="B58">
        <v>69994834</v>
      </c>
      <c r="C58">
        <v>69994815</v>
      </c>
      <c r="D58">
        <v>27378635</v>
      </c>
      <c r="E58">
        <v>1</v>
      </c>
      <c r="F58">
        <v>1</v>
      </c>
      <c r="G58">
        <v>1</v>
      </c>
      <c r="H58">
        <v>3</v>
      </c>
      <c r="I58" t="s">
        <v>343</v>
      </c>
      <c r="J58" t="s">
        <v>344</v>
      </c>
      <c r="K58" t="s">
        <v>345</v>
      </c>
      <c r="L58">
        <v>1348</v>
      </c>
      <c r="N58">
        <v>1009</v>
      </c>
      <c r="O58" t="s">
        <v>346</v>
      </c>
      <c r="P58" t="s">
        <v>346</v>
      </c>
      <c r="Q58">
        <v>1000</v>
      </c>
      <c r="X58">
        <v>3.3300000000000001E-3</v>
      </c>
      <c r="Y58">
        <v>8921.83</v>
      </c>
      <c r="Z58">
        <v>0</v>
      </c>
      <c r="AA58">
        <v>0</v>
      </c>
      <c r="AB58">
        <v>0</v>
      </c>
      <c r="AC58">
        <v>0</v>
      </c>
      <c r="AD58">
        <v>1</v>
      </c>
      <c r="AE58">
        <v>0</v>
      </c>
      <c r="AF58" t="s">
        <v>6</v>
      </c>
      <c r="AG58">
        <v>3.3300000000000001E-3</v>
      </c>
      <c r="AH58">
        <v>3</v>
      </c>
      <c r="AI58">
        <v>-1</v>
      </c>
      <c r="AJ58" t="s">
        <v>6</v>
      </c>
      <c r="AK58">
        <v>4</v>
      </c>
      <c r="AL58">
        <v>-29.709693900000001</v>
      </c>
      <c r="AM58">
        <v>0</v>
      </c>
      <c r="AN58">
        <v>0</v>
      </c>
      <c r="AO58">
        <v>0</v>
      </c>
      <c r="AP58">
        <v>0</v>
      </c>
      <c r="AQ58">
        <v>0</v>
      </c>
      <c r="AR58">
        <v>1</v>
      </c>
    </row>
    <row r="59" spans="1:44" x14ac:dyDescent="0.2">
      <c r="A59">
        <f>ROW(Source!A53)</f>
        <v>53</v>
      </c>
      <c r="B59">
        <v>69994835</v>
      </c>
      <c r="C59">
        <v>69994815</v>
      </c>
      <c r="D59">
        <v>27378925</v>
      </c>
      <c r="E59">
        <v>1</v>
      </c>
      <c r="F59">
        <v>1</v>
      </c>
      <c r="G59">
        <v>1</v>
      </c>
      <c r="H59">
        <v>3</v>
      </c>
      <c r="I59" t="s">
        <v>347</v>
      </c>
      <c r="J59" t="s">
        <v>348</v>
      </c>
      <c r="K59" t="s">
        <v>349</v>
      </c>
      <c r="L59">
        <v>1348</v>
      </c>
      <c r="N59">
        <v>1009</v>
      </c>
      <c r="O59" t="s">
        <v>346</v>
      </c>
      <c r="P59" t="s">
        <v>346</v>
      </c>
      <c r="Q59">
        <v>1000</v>
      </c>
      <c r="X59">
        <v>1.6000000000000001E-3</v>
      </c>
      <c r="Y59">
        <v>12430</v>
      </c>
      <c r="Z59">
        <v>0</v>
      </c>
      <c r="AA59">
        <v>0</v>
      </c>
      <c r="AB59">
        <v>0</v>
      </c>
      <c r="AC59">
        <v>0</v>
      </c>
      <c r="AD59">
        <v>1</v>
      </c>
      <c r="AE59">
        <v>0</v>
      </c>
      <c r="AF59" t="s">
        <v>6</v>
      </c>
      <c r="AG59">
        <v>1.6000000000000001E-3</v>
      </c>
      <c r="AH59">
        <v>3</v>
      </c>
      <c r="AI59">
        <v>-1</v>
      </c>
      <c r="AJ59" t="s">
        <v>6</v>
      </c>
      <c r="AK59">
        <v>4</v>
      </c>
      <c r="AL59">
        <v>-19.888000000000002</v>
      </c>
      <c r="AM59">
        <v>0</v>
      </c>
      <c r="AN59">
        <v>0</v>
      </c>
      <c r="AO59">
        <v>0</v>
      </c>
      <c r="AP59">
        <v>0</v>
      </c>
      <c r="AQ59">
        <v>0</v>
      </c>
      <c r="AR59">
        <v>1</v>
      </c>
    </row>
    <row r="60" spans="1:44" x14ac:dyDescent="0.2">
      <c r="A60">
        <f>ROW(Source!A53)</f>
        <v>53</v>
      </c>
      <c r="B60">
        <v>69994836</v>
      </c>
      <c r="C60">
        <v>69994815</v>
      </c>
      <c r="D60">
        <v>27375912</v>
      </c>
      <c r="E60">
        <v>1</v>
      </c>
      <c r="F60">
        <v>1</v>
      </c>
      <c r="G60">
        <v>1</v>
      </c>
      <c r="H60">
        <v>3</v>
      </c>
      <c r="I60" t="s">
        <v>350</v>
      </c>
      <c r="J60" t="s">
        <v>351</v>
      </c>
      <c r="K60" t="s">
        <v>352</v>
      </c>
      <c r="L60">
        <v>1348</v>
      </c>
      <c r="N60">
        <v>1009</v>
      </c>
      <c r="O60" t="s">
        <v>346</v>
      </c>
      <c r="P60" t="s">
        <v>346</v>
      </c>
      <c r="Q60">
        <v>1000</v>
      </c>
      <c r="X60">
        <v>3.7499999999999999E-2</v>
      </c>
      <c r="Y60">
        <v>1695</v>
      </c>
      <c r="Z60">
        <v>0</v>
      </c>
      <c r="AA60">
        <v>0</v>
      </c>
      <c r="AB60">
        <v>0</v>
      </c>
      <c r="AC60">
        <v>0</v>
      </c>
      <c r="AD60">
        <v>1</v>
      </c>
      <c r="AE60">
        <v>0</v>
      </c>
      <c r="AF60" t="s">
        <v>6</v>
      </c>
      <c r="AG60">
        <v>3.7499999999999999E-2</v>
      </c>
      <c r="AH60">
        <v>3</v>
      </c>
      <c r="AI60">
        <v>-1</v>
      </c>
      <c r="AJ60" t="s">
        <v>6</v>
      </c>
      <c r="AK60">
        <v>4</v>
      </c>
      <c r="AL60">
        <v>-63.5625</v>
      </c>
      <c r="AM60">
        <v>0</v>
      </c>
      <c r="AN60">
        <v>0</v>
      </c>
      <c r="AO60">
        <v>0</v>
      </c>
      <c r="AP60">
        <v>0</v>
      </c>
      <c r="AQ60">
        <v>0</v>
      </c>
      <c r="AR60">
        <v>1</v>
      </c>
    </row>
    <row r="61" spans="1:44" x14ac:dyDescent="0.2">
      <c r="A61">
        <f>ROW(Source!A53)</f>
        <v>53</v>
      </c>
      <c r="B61">
        <v>69994837</v>
      </c>
      <c r="C61">
        <v>69994815</v>
      </c>
      <c r="D61">
        <v>27371697</v>
      </c>
      <c r="E61">
        <v>1</v>
      </c>
      <c r="F61">
        <v>1</v>
      </c>
      <c r="G61">
        <v>1</v>
      </c>
      <c r="H61">
        <v>3</v>
      </c>
      <c r="I61" t="s">
        <v>353</v>
      </c>
      <c r="J61" t="s">
        <v>354</v>
      </c>
      <c r="K61" t="s">
        <v>355</v>
      </c>
      <c r="L61">
        <v>1346</v>
      </c>
      <c r="N61">
        <v>1009</v>
      </c>
      <c r="O61" t="s">
        <v>29</v>
      </c>
      <c r="P61" t="s">
        <v>29</v>
      </c>
      <c r="Q61">
        <v>1</v>
      </c>
      <c r="X61">
        <v>173</v>
      </c>
      <c r="Y61">
        <v>9.0399999999999991</v>
      </c>
      <c r="Z61">
        <v>0</v>
      </c>
      <c r="AA61">
        <v>0</v>
      </c>
      <c r="AB61">
        <v>0</v>
      </c>
      <c r="AC61">
        <v>0</v>
      </c>
      <c r="AD61">
        <v>1</v>
      </c>
      <c r="AE61">
        <v>0</v>
      </c>
      <c r="AF61" t="s">
        <v>6</v>
      </c>
      <c r="AG61">
        <v>173</v>
      </c>
      <c r="AH61">
        <v>3</v>
      </c>
      <c r="AI61">
        <v>-1</v>
      </c>
      <c r="AJ61" t="s">
        <v>6</v>
      </c>
      <c r="AK61">
        <v>4</v>
      </c>
      <c r="AL61">
        <v>-1563.9199999999998</v>
      </c>
      <c r="AM61">
        <v>0</v>
      </c>
      <c r="AN61">
        <v>0</v>
      </c>
      <c r="AO61">
        <v>0</v>
      </c>
      <c r="AP61">
        <v>0</v>
      </c>
      <c r="AQ61">
        <v>0</v>
      </c>
      <c r="AR61">
        <v>1</v>
      </c>
    </row>
    <row r="62" spans="1:44" x14ac:dyDescent="0.2">
      <c r="A62">
        <f>ROW(Source!A53)</f>
        <v>53</v>
      </c>
      <c r="B62">
        <v>69994838</v>
      </c>
      <c r="C62">
        <v>69994815</v>
      </c>
      <c r="D62">
        <v>27373116</v>
      </c>
      <c r="E62">
        <v>1</v>
      </c>
      <c r="F62">
        <v>1</v>
      </c>
      <c r="G62">
        <v>1</v>
      </c>
      <c r="H62">
        <v>3</v>
      </c>
      <c r="I62" t="s">
        <v>356</v>
      </c>
      <c r="J62" t="s">
        <v>357</v>
      </c>
      <c r="K62" t="s">
        <v>358</v>
      </c>
      <c r="L62">
        <v>1327</v>
      </c>
      <c r="N62">
        <v>1005</v>
      </c>
      <c r="O62" t="s">
        <v>59</v>
      </c>
      <c r="P62" t="s">
        <v>59</v>
      </c>
      <c r="Q62">
        <v>1</v>
      </c>
      <c r="X62">
        <v>142</v>
      </c>
      <c r="Y62">
        <v>5.29</v>
      </c>
      <c r="Z62">
        <v>0</v>
      </c>
      <c r="AA62">
        <v>0</v>
      </c>
      <c r="AB62">
        <v>0</v>
      </c>
      <c r="AC62">
        <v>0</v>
      </c>
      <c r="AD62">
        <v>1</v>
      </c>
      <c r="AE62">
        <v>0</v>
      </c>
      <c r="AF62" t="s">
        <v>6</v>
      </c>
      <c r="AG62">
        <v>142</v>
      </c>
      <c r="AH62">
        <v>3</v>
      </c>
      <c r="AI62">
        <v>-1</v>
      </c>
      <c r="AJ62" t="s">
        <v>6</v>
      </c>
      <c r="AK62">
        <v>4</v>
      </c>
      <c r="AL62">
        <v>-751.18</v>
      </c>
      <c r="AM62">
        <v>0</v>
      </c>
      <c r="AN62">
        <v>0</v>
      </c>
      <c r="AO62">
        <v>0</v>
      </c>
      <c r="AP62">
        <v>0</v>
      </c>
      <c r="AQ62">
        <v>0</v>
      </c>
      <c r="AR62">
        <v>1</v>
      </c>
    </row>
    <row r="63" spans="1:44" x14ac:dyDescent="0.2">
      <c r="A63">
        <f>ROW(Source!A53)</f>
        <v>53</v>
      </c>
      <c r="B63">
        <v>69994839</v>
      </c>
      <c r="C63">
        <v>69994815</v>
      </c>
      <c r="D63">
        <v>27379044</v>
      </c>
      <c r="E63">
        <v>1</v>
      </c>
      <c r="F63">
        <v>1</v>
      </c>
      <c r="G63">
        <v>1</v>
      </c>
      <c r="H63">
        <v>3</v>
      </c>
      <c r="I63" t="s">
        <v>359</v>
      </c>
      <c r="J63" t="s">
        <v>360</v>
      </c>
      <c r="K63" t="s">
        <v>361</v>
      </c>
      <c r="L63">
        <v>1035</v>
      </c>
      <c r="N63">
        <v>1013</v>
      </c>
      <c r="O63" t="s">
        <v>362</v>
      </c>
      <c r="P63" t="s">
        <v>362</v>
      </c>
      <c r="Q63">
        <v>1</v>
      </c>
      <c r="X63">
        <v>0</v>
      </c>
      <c r="Y63">
        <v>0</v>
      </c>
      <c r="Z63">
        <v>0</v>
      </c>
      <c r="AA63">
        <v>0</v>
      </c>
      <c r="AB63">
        <v>0</v>
      </c>
      <c r="AC63">
        <v>1</v>
      </c>
      <c r="AD63">
        <v>0</v>
      </c>
      <c r="AE63">
        <v>0</v>
      </c>
      <c r="AF63" t="s">
        <v>6</v>
      </c>
      <c r="AG63">
        <v>0</v>
      </c>
      <c r="AH63">
        <v>3</v>
      </c>
      <c r="AI63">
        <v>-1</v>
      </c>
      <c r="AJ63" t="s">
        <v>6</v>
      </c>
      <c r="AK63">
        <v>0</v>
      </c>
      <c r="AL63">
        <v>0</v>
      </c>
      <c r="AM63">
        <v>0</v>
      </c>
      <c r="AN63">
        <v>0</v>
      </c>
      <c r="AO63">
        <v>0</v>
      </c>
      <c r="AP63">
        <v>0</v>
      </c>
      <c r="AQ63">
        <v>0</v>
      </c>
      <c r="AR63">
        <v>0</v>
      </c>
    </row>
    <row r="64" spans="1:44" x14ac:dyDescent="0.2">
      <c r="A64">
        <f>ROW(Source!A53)</f>
        <v>53</v>
      </c>
      <c r="B64">
        <v>69994840</v>
      </c>
      <c r="C64">
        <v>69994815</v>
      </c>
      <c r="D64">
        <v>27393158</v>
      </c>
      <c r="E64">
        <v>1</v>
      </c>
      <c r="F64">
        <v>1</v>
      </c>
      <c r="G64">
        <v>1</v>
      </c>
      <c r="H64">
        <v>3</v>
      </c>
      <c r="I64" t="s">
        <v>363</v>
      </c>
      <c r="J64" t="s">
        <v>364</v>
      </c>
      <c r="K64" t="s">
        <v>365</v>
      </c>
      <c r="L64">
        <v>1327</v>
      </c>
      <c r="N64">
        <v>1005</v>
      </c>
      <c r="O64" t="s">
        <v>59</v>
      </c>
      <c r="P64" t="s">
        <v>59</v>
      </c>
      <c r="Q64">
        <v>1</v>
      </c>
      <c r="X64">
        <v>100</v>
      </c>
      <c r="Y64">
        <v>443.96</v>
      </c>
      <c r="Z64">
        <v>0</v>
      </c>
      <c r="AA64">
        <v>0</v>
      </c>
      <c r="AB64">
        <v>0</v>
      </c>
      <c r="AC64">
        <v>0</v>
      </c>
      <c r="AD64">
        <v>1</v>
      </c>
      <c r="AE64">
        <v>0</v>
      </c>
      <c r="AF64" t="s">
        <v>6</v>
      </c>
      <c r="AG64">
        <v>100</v>
      </c>
      <c r="AH64">
        <v>3</v>
      </c>
      <c r="AI64">
        <v>-1</v>
      </c>
      <c r="AJ64" t="s">
        <v>6</v>
      </c>
      <c r="AK64">
        <v>4</v>
      </c>
      <c r="AL64">
        <v>-44396</v>
      </c>
      <c r="AM64">
        <v>0</v>
      </c>
      <c r="AN64">
        <v>0</v>
      </c>
      <c r="AO64">
        <v>0</v>
      </c>
      <c r="AP64">
        <v>0</v>
      </c>
      <c r="AQ64">
        <v>0</v>
      </c>
      <c r="AR64">
        <v>1</v>
      </c>
    </row>
    <row r="65" spans="1:44" x14ac:dyDescent="0.2">
      <c r="A65">
        <f>ROW(Source!A53)</f>
        <v>53</v>
      </c>
      <c r="B65">
        <v>69994841</v>
      </c>
      <c r="C65">
        <v>69994815</v>
      </c>
      <c r="D65">
        <v>27407762</v>
      </c>
      <c r="E65">
        <v>1</v>
      </c>
      <c r="F65">
        <v>1</v>
      </c>
      <c r="G65">
        <v>1</v>
      </c>
      <c r="H65">
        <v>3</v>
      </c>
      <c r="I65" t="s">
        <v>366</v>
      </c>
      <c r="J65" t="s">
        <v>367</v>
      </c>
      <c r="K65" t="s">
        <v>368</v>
      </c>
      <c r="L65">
        <v>1339</v>
      </c>
      <c r="N65">
        <v>1007</v>
      </c>
      <c r="O65" t="s">
        <v>226</v>
      </c>
      <c r="P65" t="s">
        <v>226</v>
      </c>
      <c r="Q65">
        <v>1</v>
      </c>
      <c r="X65">
        <v>0.16700000000000001</v>
      </c>
      <c r="Y65">
        <v>408.22</v>
      </c>
      <c r="Z65">
        <v>0</v>
      </c>
      <c r="AA65">
        <v>0</v>
      </c>
      <c r="AB65">
        <v>0</v>
      </c>
      <c r="AC65">
        <v>0</v>
      </c>
      <c r="AD65">
        <v>1</v>
      </c>
      <c r="AE65">
        <v>0</v>
      </c>
      <c r="AF65" t="s">
        <v>6</v>
      </c>
      <c r="AG65">
        <v>0.16700000000000001</v>
      </c>
      <c r="AH65">
        <v>3</v>
      </c>
      <c r="AI65">
        <v>-1</v>
      </c>
      <c r="AJ65" t="s">
        <v>6</v>
      </c>
      <c r="AK65">
        <v>4</v>
      </c>
      <c r="AL65">
        <v>-68.172740000000005</v>
      </c>
      <c r="AM65">
        <v>0</v>
      </c>
      <c r="AN65">
        <v>0</v>
      </c>
      <c r="AO65">
        <v>0</v>
      </c>
      <c r="AP65">
        <v>0</v>
      </c>
      <c r="AQ65">
        <v>0</v>
      </c>
      <c r="AR65">
        <v>1</v>
      </c>
    </row>
    <row r="66" spans="1:44" x14ac:dyDescent="0.2">
      <c r="A66">
        <f>ROW(Source!A53)</f>
        <v>53</v>
      </c>
      <c r="B66">
        <v>69994842</v>
      </c>
      <c r="C66">
        <v>69994815</v>
      </c>
      <c r="D66">
        <v>27415688</v>
      </c>
      <c r="E66">
        <v>1</v>
      </c>
      <c r="F66">
        <v>1</v>
      </c>
      <c r="G66">
        <v>1</v>
      </c>
      <c r="H66">
        <v>3</v>
      </c>
      <c r="I66" t="s">
        <v>369</v>
      </c>
      <c r="J66" t="s">
        <v>370</v>
      </c>
      <c r="K66" t="s">
        <v>371</v>
      </c>
      <c r="L66">
        <v>1348</v>
      </c>
      <c r="N66">
        <v>1009</v>
      </c>
      <c r="O66" t="s">
        <v>346</v>
      </c>
      <c r="P66" t="s">
        <v>346</v>
      </c>
      <c r="Q66">
        <v>1000</v>
      </c>
      <c r="X66">
        <v>2.58E-2</v>
      </c>
      <c r="Y66">
        <v>730</v>
      </c>
      <c r="Z66">
        <v>0</v>
      </c>
      <c r="AA66">
        <v>0</v>
      </c>
      <c r="AB66">
        <v>0</v>
      </c>
      <c r="AC66">
        <v>0</v>
      </c>
      <c r="AD66">
        <v>1</v>
      </c>
      <c r="AE66">
        <v>0</v>
      </c>
      <c r="AF66" t="s">
        <v>6</v>
      </c>
      <c r="AG66">
        <v>2.58E-2</v>
      </c>
      <c r="AH66">
        <v>3</v>
      </c>
      <c r="AI66">
        <v>-1</v>
      </c>
      <c r="AJ66" t="s">
        <v>6</v>
      </c>
      <c r="AK66">
        <v>4</v>
      </c>
      <c r="AL66">
        <v>-18.834</v>
      </c>
      <c r="AM66">
        <v>0</v>
      </c>
      <c r="AN66">
        <v>0</v>
      </c>
      <c r="AO66">
        <v>0</v>
      </c>
      <c r="AP66">
        <v>0</v>
      </c>
      <c r="AQ66">
        <v>0</v>
      </c>
      <c r="AR66">
        <v>1</v>
      </c>
    </row>
    <row r="67" spans="1:44" x14ac:dyDescent="0.2">
      <c r="A67">
        <f>ROW(Source!A56)</f>
        <v>56</v>
      </c>
      <c r="B67">
        <v>70008248</v>
      </c>
      <c r="C67">
        <v>70008217</v>
      </c>
      <c r="D67">
        <v>27493137</v>
      </c>
      <c r="E67">
        <v>1</v>
      </c>
      <c r="F67">
        <v>1</v>
      </c>
      <c r="G67">
        <v>1</v>
      </c>
      <c r="H67">
        <v>1</v>
      </c>
      <c r="I67" t="s">
        <v>311</v>
      </c>
      <c r="J67" t="s">
        <v>6</v>
      </c>
      <c r="K67" t="s">
        <v>312</v>
      </c>
      <c r="L67">
        <v>1369</v>
      </c>
      <c r="N67">
        <v>1013</v>
      </c>
      <c r="O67" t="s">
        <v>313</v>
      </c>
      <c r="P67" t="s">
        <v>313</v>
      </c>
      <c r="Q67">
        <v>1</v>
      </c>
      <c r="X67">
        <v>69</v>
      </c>
      <c r="Y67">
        <v>0</v>
      </c>
      <c r="Z67">
        <v>0</v>
      </c>
      <c r="AA67">
        <v>0</v>
      </c>
      <c r="AB67">
        <v>9.15</v>
      </c>
      <c r="AC67">
        <v>0</v>
      </c>
      <c r="AD67">
        <v>1</v>
      </c>
      <c r="AE67">
        <v>1</v>
      </c>
      <c r="AF67" t="s">
        <v>6</v>
      </c>
      <c r="AG67">
        <v>69</v>
      </c>
      <c r="AH67">
        <v>2</v>
      </c>
      <c r="AI67">
        <v>70008248</v>
      </c>
      <c r="AJ67">
        <v>47</v>
      </c>
      <c r="AK67">
        <v>0</v>
      </c>
      <c r="AL67">
        <v>0</v>
      </c>
      <c r="AM67">
        <v>0</v>
      </c>
      <c r="AN67">
        <v>0</v>
      </c>
      <c r="AO67">
        <v>0</v>
      </c>
      <c r="AP67">
        <v>0</v>
      </c>
      <c r="AQ67">
        <v>0</v>
      </c>
      <c r="AR67">
        <v>0</v>
      </c>
    </row>
    <row r="68" spans="1:44" x14ac:dyDescent="0.2">
      <c r="A68">
        <f>ROW(Source!A56)</f>
        <v>56</v>
      </c>
      <c r="B68">
        <v>70008249</v>
      </c>
      <c r="C68">
        <v>70008217</v>
      </c>
      <c r="D68">
        <v>27440303</v>
      </c>
      <c r="E68">
        <v>1</v>
      </c>
      <c r="F68">
        <v>1</v>
      </c>
      <c r="G68">
        <v>1</v>
      </c>
      <c r="H68">
        <v>2</v>
      </c>
      <c r="I68" t="s">
        <v>314</v>
      </c>
      <c r="J68" t="s">
        <v>315</v>
      </c>
      <c r="K68" t="s">
        <v>316</v>
      </c>
      <c r="L68">
        <v>1368</v>
      </c>
      <c r="N68">
        <v>1011</v>
      </c>
      <c r="O68" t="s">
        <v>317</v>
      </c>
      <c r="P68" t="s">
        <v>317</v>
      </c>
      <c r="Q68">
        <v>1</v>
      </c>
      <c r="X68">
        <v>1.62</v>
      </c>
      <c r="Y68">
        <v>0</v>
      </c>
      <c r="Z68">
        <v>2.95</v>
      </c>
      <c r="AA68">
        <v>0</v>
      </c>
      <c r="AB68">
        <v>0</v>
      </c>
      <c r="AC68">
        <v>0</v>
      </c>
      <c r="AD68">
        <v>1</v>
      </c>
      <c r="AE68">
        <v>0</v>
      </c>
      <c r="AF68" t="s">
        <v>6</v>
      </c>
      <c r="AG68">
        <v>1.62</v>
      </c>
      <c r="AH68">
        <v>2</v>
      </c>
      <c r="AI68">
        <v>70008249</v>
      </c>
      <c r="AJ68">
        <v>48</v>
      </c>
      <c r="AK68">
        <v>0</v>
      </c>
      <c r="AL68">
        <v>0</v>
      </c>
      <c r="AM68">
        <v>0</v>
      </c>
      <c r="AN68">
        <v>0</v>
      </c>
      <c r="AO68">
        <v>0</v>
      </c>
      <c r="AP68">
        <v>0</v>
      </c>
      <c r="AQ68">
        <v>0</v>
      </c>
      <c r="AR68">
        <v>0</v>
      </c>
    </row>
    <row r="69" spans="1:44" x14ac:dyDescent="0.2">
      <c r="A69">
        <f>ROW(Source!A56)</f>
        <v>56</v>
      </c>
      <c r="B69">
        <v>70008250</v>
      </c>
      <c r="C69">
        <v>70008217</v>
      </c>
      <c r="D69">
        <v>27441042</v>
      </c>
      <c r="E69">
        <v>1</v>
      </c>
      <c r="F69">
        <v>1</v>
      </c>
      <c r="G69">
        <v>1</v>
      </c>
      <c r="H69">
        <v>2</v>
      </c>
      <c r="I69" t="s">
        <v>318</v>
      </c>
      <c r="J69" t="s">
        <v>319</v>
      </c>
      <c r="K69" t="s">
        <v>320</v>
      </c>
      <c r="L69">
        <v>1368</v>
      </c>
      <c r="N69">
        <v>1011</v>
      </c>
      <c r="O69" t="s">
        <v>317</v>
      </c>
      <c r="P69" t="s">
        <v>317</v>
      </c>
      <c r="Q69">
        <v>1</v>
      </c>
      <c r="X69">
        <v>0.18</v>
      </c>
      <c r="Y69">
        <v>0</v>
      </c>
      <c r="Z69">
        <v>33.590000000000003</v>
      </c>
      <c r="AA69">
        <v>0</v>
      </c>
      <c r="AB69">
        <v>0</v>
      </c>
      <c r="AC69">
        <v>0</v>
      </c>
      <c r="AD69">
        <v>1</v>
      </c>
      <c r="AE69">
        <v>0</v>
      </c>
      <c r="AF69" t="s">
        <v>6</v>
      </c>
      <c r="AG69">
        <v>0.18</v>
      </c>
      <c r="AH69">
        <v>2</v>
      </c>
      <c r="AI69">
        <v>70008250</v>
      </c>
      <c r="AJ69">
        <v>49</v>
      </c>
      <c r="AK69">
        <v>0</v>
      </c>
      <c r="AL69">
        <v>0</v>
      </c>
      <c r="AM69">
        <v>0</v>
      </c>
      <c r="AN69">
        <v>0</v>
      </c>
      <c r="AO69">
        <v>0</v>
      </c>
      <c r="AP69">
        <v>0</v>
      </c>
      <c r="AQ69">
        <v>0</v>
      </c>
      <c r="AR69">
        <v>0</v>
      </c>
    </row>
    <row r="70" spans="1:44" x14ac:dyDescent="0.2">
      <c r="A70">
        <f>ROW(Source!A56)</f>
        <v>56</v>
      </c>
      <c r="B70">
        <v>70008251</v>
      </c>
      <c r="C70">
        <v>70008217</v>
      </c>
      <c r="D70">
        <v>27441078</v>
      </c>
      <c r="E70">
        <v>1</v>
      </c>
      <c r="F70">
        <v>1</v>
      </c>
      <c r="G70">
        <v>1</v>
      </c>
      <c r="H70">
        <v>2</v>
      </c>
      <c r="I70" t="s">
        <v>321</v>
      </c>
      <c r="J70" t="s">
        <v>322</v>
      </c>
      <c r="K70" t="s">
        <v>323</v>
      </c>
      <c r="L70">
        <v>1368</v>
      </c>
      <c r="N70">
        <v>1011</v>
      </c>
      <c r="O70" t="s">
        <v>317</v>
      </c>
      <c r="P70" t="s">
        <v>317</v>
      </c>
      <c r="Q70">
        <v>1</v>
      </c>
      <c r="X70">
        <v>0.87</v>
      </c>
      <c r="Y70">
        <v>0</v>
      </c>
      <c r="Z70">
        <v>2.0699999999999998</v>
      </c>
      <c r="AA70">
        <v>0</v>
      </c>
      <c r="AB70">
        <v>0</v>
      </c>
      <c r="AC70">
        <v>0</v>
      </c>
      <c r="AD70">
        <v>1</v>
      </c>
      <c r="AE70">
        <v>0</v>
      </c>
      <c r="AF70" t="s">
        <v>6</v>
      </c>
      <c r="AG70">
        <v>0.87</v>
      </c>
      <c r="AH70">
        <v>2</v>
      </c>
      <c r="AI70">
        <v>70008251</v>
      </c>
      <c r="AJ70">
        <v>50</v>
      </c>
      <c r="AK70">
        <v>0</v>
      </c>
      <c r="AL70">
        <v>0</v>
      </c>
      <c r="AM70">
        <v>0</v>
      </c>
      <c r="AN70">
        <v>0</v>
      </c>
      <c r="AO70">
        <v>0</v>
      </c>
      <c r="AP70">
        <v>0</v>
      </c>
      <c r="AQ70">
        <v>0</v>
      </c>
      <c r="AR70">
        <v>0</v>
      </c>
    </row>
    <row r="71" spans="1:44" x14ac:dyDescent="0.2">
      <c r="A71">
        <f>ROW(Source!A56)</f>
        <v>56</v>
      </c>
      <c r="B71">
        <v>70008252</v>
      </c>
      <c r="C71">
        <v>70008217</v>
      </c>
      <c r="D71">
        <v>27373300</v>
      </c>
      <c r="E71">
        <v>1</v>
      </c>
      <c r="F71">
        <v>1</v>
      </c>
      <c r="G71">
        <v>1</v>
      </c>
      <c r="H71">
        <v>3</v>
      </c>
      <c r="I71" t="s">
        <v>27</v>
      </c>
      <c r="J71" t="s">
        <v>30</v>
      </c>
      <c r="K71" t="s">
        <v>28</v>
      </c>
      <c r="L71">
        <v>1346</v>
      </c>
      <c r="N71">
        <v>1009</v>
      </c>
      <c r="O71" t="s">
        <v>29</v>
      </c>
      <c r="P71" t="s">
        <v>29</v>
      </c>
      <c r="Q71">
        <v>1</v>
      </c>
      <c r="X71">
        <v>11</v>
      </c>
      <c r="Y71">
        <v>13.16</v>
      </c>
      <c r="Z71">
        <v>0</v>
      </c>
      <c r="AA71">
        <v>0</v>
      </c>
      <c r="AB71">
        <v>0</v>
      </c>
      <c r="AC71">
        <v>0</v>
      </c>
      <c r="AD71">
        <v>1</v>
      </c>
      <c r="AE71">
        <v>0</v>
      </c>
      <c r="AF71" t="s">
        <v>6</v>
      </c>
      <c r="AG71">
        <v>11</v>
      </c>
      <c r="AH71">
        <v>2</v>
      </c>
      <c r="AI71">
        <v>70008252</v>
      </c>
      <c r="AJ71">
        <v>51</v>
      </c>
      <c r="AK71">
        <v>3</v>
      </c>
      <c r="AL71">
        <v>-144.76</v>
      </c>
      <c r="AM71">
        <v>0</v>
      </c>
      <c r="AN71">
        <v>0</v>
      </c>
      <c r="AO71">
        <v>0</v>
      </c>
      <c r="AP71">
        <v>0</v>
      </c>
      <c r="AQ71">
        <v>0</v>
      </c>
      <c r="AR71">
        <v>1</v>
      </c>
    </row>
    <row r="72" spans="1:44" x14ac:dyDescent="0.2">
      <c r="A72">
        <f>ROW(Source!A56)</f>
        <v>56</v>
      </c>
      <c r="B72">
        <v>70008253</v>
      </c>
      <c r="C72">
        <v>70008217</v>
      </c>
      <c r="D72">
        <v>27373369</v>
      </c>
      <c r="E72">
        <v>1</v>
      </c>
      <c r="F72">
        <v>1</v>
      </c>
      <c r="G72">
        <v>1</v>
      </c>
      <c r="H72">
        <v>3</v>
      </c>
      <c r="I72" t="s">
        <v>340</v>
      </c>
      <c r="J72" t="s">
        <v>341</v>
      </c>
      <c r="K72" t="s">
        <v>342</v>
      </c>
      <c r="L72">
        <v>1346</v>
      </c>
      <c r="N72">
        <v>1009</v>
      </c>
      <c r="O72" t="s">
        <v>29</v>
      </c>
      <c r="P72" t="s">
        <v>29</v>
      </c>
      <c r="Q72">
        <v>1</v>
      </c>
      <c r="X72">
        <v>76</v>
      </c>
      <c r="Y72">
        <v>1.59</v>
      </c>
      <c r="Z72">
        <v>0</v>
      </c>
      <c r="AA72">
        <v>0</v>
      </c>
      <c r="AB72">
        <v>0</v>
      </c>
      <c r="AC72">
        <v>0</v>
      </c>
      <c r="AD72">
        <v>1</v>
      </c>
      <c r="AE72">
        <v>0</v>
      </c>
      <c r="AF72" t="s">
        <v>6</v>
      </c>
      <c r="AG72">
        <v>76</v>
      </c>
      <c r="AH72">
        <v>3</v>
      </c>
      <c r="AI72">
        <v>-1</v>
      </c>
      <c r="AJ72" t="s">
        <v>6</v>
      </c>
      <c r="AK72">
        <v>4</v>
      </c>
      <c r="AL72">
        <v>-120.84</v>
      </c>
      <c r="AM72">
        <v>0</v>
      </c>
      <c r="AN72">
        <v>0</v>
      </c>
      <c r="AO72">
        <v>0</v>
      </c>
      <c r="AP72">
        <v>0</v>
      </c>
      <c r="AQ72">
        <v>0</v>
      </c>
      <c r="AR72">
        <v>1</v>
      </c>
    </row>
    <row r="73" spans="1:44" x14ac:dyDescent="0.2">
      <c r="A73">
        <f>ROW(Source!A56)</f>
        <v>56</v>
      </c>
      <c r="B73">
        <v>70008254</v>
      </c>
      <c r="C73">
        <v>70008217</v>
      </c>
      <c r="D73">
        <v>27373699</v>
      </c>
      <c r="E73">
        <v>1</v>
      </c>
      <c r="F73">
        <v>1</v>
      </c>
      <c r="G73">
        <v>1</v>
      </c>
      <c r="H73">
        <v>3</v>
      </c>
      <c r="I73" t="s">
        <v>38</v>
      </c>
      <c r="J73" t="s">
        <v>40</v>
      </c>
      <c r="K73" t="s">
        <v>39</v>
      </c>
      <c r="L73">
        <v>1346</v>
      </c>
      <c r="N73">
        <v>1009</v>
      </c>
      <c r="O73" t="s">
        <v>29</v>
      </c>
      <c r="P73" t="s">
        <v>29</v>
      </c>
      <c r="Q73">
        <v>1</v>
      </c>
      <c r="X73">
        <v>42</v>
      </c>
      <c r="Y73">
        <v>2.96</v>
      </c>
      <c r="Z73">
        <v>0</v>
      </c>
      <c r="AA73">
        <v>0</v>
      </c>
      <c r="AB73">
        <v>0</v>
      </c>
      <c r="AC73">
        <v>0</v>
      </c>
      <c r="AD73">
        <v>1</v>
      </c>
      <c r="AE73">
        <v>0</v>
      </c>
      <c r="AF73" t="s">
        <v>6</v>
      </c>
      <c r="AG73">
        <v>42</v>
      </c>
      <c r="AH73">
        <v>2</v>
      </c>
      <c r="AI73">
        <v>70008254</v>
      </c>
      <c r="AJ73">
        <v>52</v>
      </c>
      <c r="AK73">
        <v>3</v>
      </c>
      <c r="AL73">
        <v>-124.32</v>
      </c>
      <c r="AM73">
        <v>0</v>
      </c>
      <c r="AN73">
        <v>0</v>
      </c>
      <c r="AO73">
        <v>0</v>
      </c>
      <c r="AP73">
        <v>0</v>
      </c>
      <c r="AQ73">
        <v>0</v>
      </c>
      <c r="AR73">
        <v>1</v>
      </c>
    </row>
    <row r="74" spans="1:44" x14ac:dyDescent="0.2">
      <c r="A74">
        <f>ROW(Source!A56)</f>
        <v>56</v>
      </c>
      <c r="B74">
        <v>70008255</v>
      </c>
      <c r="C74">
        <v>70008217</v>
      </c>
      <c r="D74">
        <v>27374775</v>
      </c>
      <c r="E74">
        <v>1</v>
      </c>
      <c r="F74">
        <v>1</v>
      </c>
      <c r="G74">
        <v>1</v>
      </c>
      <c r="H74">
        <v>3</v>
      </c>
      <c r="I74" t="s">
        <v>43</v>
      </c>
      <c r="J74" t="s">
        <v>46</v>
      </c>
      <c r="K74" t="s">
        <v>44</v>
      </c>
      <c r="L74">
        <v>1301</v>
      </c>
      <c r="N74">
        <v>1003</v>
      </c>
      <c r="O74" t="s">
        <v>45</v>
      </c>
      <c r="P74" t="s">
        <v>45</v>
      </c>
      <c r="Q74">
        <v>1</v>
      </c>
      <c r="X74">
        <v>151</v>
      </c>
      <c r="Y74">
        <v>0.17</v>
      </c>
      <c r="Z74">
        <v>0</v>
      </c>
      <c r="AA74">
        <v>0</v>
      </c>
      <c r="AB74">
        <v>0</v>
      </c>
      <c r="AC74">
        <v>0</v>
      </c>
      <c r="AD74">
        <v>1</v>
      </c>
      <c r="AE74">
        <v>0</v>
      </c>
      <c r="AF74" t="s">
        <v>6</v>
      </c>
      <c r="AG74">
        <v>151</v>
      </c>
      <c r="AH74">
        <v>2</v>
      </c>
      <c r="AI74">
        <v>70008255</v>
      </c>
      <c r="AJ74">
        <v>53</v>
      </c>
      <c r="AK74">
        <v>3</v>
      </c>
      <c r="AL74">
        <v>-25.67</v>
      </c>
      <c r="AM74">
        <v>0</v>
      </c>
      <c r="AN74">
        <v>0</v>
      </c>
      <c r="AO74">
        <v>0</v>
      </c>
      <c r="AP74">
        <v>0</v>
      </c>
      <c r="AQ74">
        <v>0</v>
      </c>
      <c r="AR74">
        <v>1</v>
      </c>
    </row>
    <row r="75" spans="1:44" x14ac:dyDescent="0.2">
      <c r="A75">
        <f>ROW(Source!A56)</f>
        <v>56</v>
      </c>
      <c r="B75">
        <v>70008256</v>
      </c>
      <c r="C75">
        <v>70008217</v>
      </c>
      <c r="D75">
        <v>27374872</v>
      </c>
      <c r="E75">
        <v>1</v>
      </c>
      <c r="F75">
        <v>1</v>
      </c>
      <c r="G75">
        <v>1</v>
      </c>
      <c r="H75">
        <v>3</v>
      </c>
      <c r="I75" t="s">
        <v>49</v>
      </c>
      <c r="J75" t="s">
        <v>51</v>
      </c>
      <c r="K75" t="s">
        <v>50</v>
      </c>
      <c r="L75">
        <v>1301</v>
      </c>
      <c r="N75">
        <v>1003</v>
      </c>
      <c r="O75" t="s">
        <v>45</v>
      </c>
      <c r="P75" t="s">
        <v>45</v>
      </c>
      <c r="Q75">
        <v>1</v>
      </c>
      <c r="X75">
        <v>80</v>
      </c>
      <c r="Y75">
        <v>1.74</v>
      </c>
      <c r="Z75">
        <v>0</v>
      </c>
      <c r="AA75">
        <v>0</v>
      </c>
      <c r="AB75">
        <v>0</v>
      </c>
      <c r="AC75">
        <v>0</v>
      </c>
      <c r="AD75">
        <v>1</v>
      </c>
      <c r="AE75">
        <v>0</v>
      </c>
      <c r="AF75" t="s">
        <v>6</v>
      </c>
      <c r="AG75">
        <v>80</v>
      </c>
      <c r="AH75">
        <v>2</v>
      </c>
      <c r="AI75">
        <v>70008256</v>
      </c>
      <c r="AJ75">
        <v>54</v>
      </c>
      <c r="AK75">
        <v>3</v>
      </c>
      <c r="AL75">
        <v>-139.19999999999999</v>
      </c>
      <c r="AM75">
        <v>0</v>
      </c>
      <c r="AN75">
        <v>0</v>
      </c>
      <c r="AO75">
        <v>0</v>
      </c>
      <c r="AP75">
        <v>0</v>
      </c>
      <c r="AQ75">
        <v>0</v>
      </c>
      <c r="AR75">
        <v>1</v>
      </c>
    </row>
    <row r="76" spans="1:44" x14ac:dyDescent="0.2">
      <c r="A76">
        <f>ROW(Source!A56)</f>
        <v>56</v>
      </c>
      <c r="B76">
        <v>70008257</v>
      </c>
      <c r="C76">
        <v>70008217</v>
      </c>
      <c r="D76">
        <v>27374887</v>
      </c>
      <c r="E76">
        <v>1</v>
      </c>
      <c r="F76">
        <v>1</v>
      </c>
      <c r="G76">
        <v>1</v>
      </c>
      <c r="H76">
        <v>3</v>
      </c>
      <c r="I76" t="s">
        <v>53</v>
      </c>
      <c r="J76" t="s">
        <v>55</v>
      </c>
      <c r="K76" t="s">
        <v>54</v>
      </c>
      <c r="L76">
        <v>1301</v>
      </c>
      <c r="N76">
        <v>1003</v>
      </c>
      <c r="O76" t="s">
        <v>45</v>
      </c>
      <c r="P76" t="s">
        <v>45</v>
      </c>
      <c r="Q76">
        <v>1</v>
      </c>
      <c r="X76">
        <v>117</v>
      </c>
      <c r="Y76">
        <v>0.84</v>
      </c>
      <c r="Z76">
        <v>0</v>
      </c>
      <c r="AA76">
        <v>0</v>
      </c>
      <c r="AB76">
        <v>0</v>
      </c>
      <c r="AC76">
        <v>0</v>
      </c>
      <c r="AD76">
        <v>1</v>
      </c>
      <c r="AE76">
        <v>0</v>
      </c>
      <c r="AF76" t="s">
        <v>6</v>
      </c>
      <c r="AG76">
        <v>117</v>
      </c>
      <c r="AH76">
        <v>2</v>
      </c>
      <c r="AI76">
        <v>70008257</v>
      </c>
      <c r="AJ76">
        <v>55</v>
      </c>
      <c r="AK76">
        <v>3</v>
      </c>
      <c r="AL76">
        <v>-98.28</v>
      </c>
      <c r="AM76">
        <v>0</v>
      </c>
      <c r="AN76">
        <v>0</v>
      </c>
      <c r="AO76">
        <v>0</v>
      </c>
      <c r="AP76">
        <v>0</v>
      </c>
      <c r="AQ76">
        <v>0</v>
      </c>
      <c r="AR76">
        <v>1</v>
      </c>
    </row>
    <row r="77" spans="1:44" x14ac:dyDescent="0.2">
      <c r="A77">
        <f>ROW(Source!A56)</f>
        <v>56</v>
      </c>
      <c r="B77">
        <v>70008258</v>
      </c>
      <c r="C77">
        <v>70008217</v>
      </c>
      <c r="D77">
        <v>27375624</v>
      </c>
      <c r="E77">
        <v>1</v>
      </c>
      <c r="F77">
        <v>1</v>
      </c>
      <c r="G77">
        <v>1</v>
      </c>
      <c r="H77">
        <v>3</v>
      </c>
      <c r="I77" t="s">
        <v>57</v>
      </c>
      <c r="J77" t="s">
        <v>60</v>
      </c>
      <c r="K77" t="s">
        <v>106</v>
      </c>
      <c r="L77">
        <v>1327</v>
      </c>
      <c r="N77">
        <v>1005</v>
      </c>
      <c r="O77" t="s">
        <v>59</v>
      </c>
      <c r="P77" t="s">
        <v>59</v>
      </c>
      <c r="Q77">
        <v>1</v>
      </c>
      <c r="X77">
        <v>112</v>
      </c>
      <c r="Y77">
        <v>23.66</v>
      </c>
      <c r="Z77">
        <v>0</v>
      </c>
      <c r="AA77">
        <v>0</v>
      </c>
      <c r="AB77">
        <v>0</v>
      </c>
      <c r="AC77">
        <v>0</v>
      </c>
      <c r="AD77">
        <v>1</v>
      </c>
      <c r="AE77">
        <v>0</v>
      </c>
      <c r="AF77" t="s">
        <v>6</v>
      </c>
      <c r="AG77">
        <v>112</v>
      </c>
      <c r="AH77">
        <v>2</v>
      </c>
      <c r="AI77">
        <v>70008258</v>
      </c>
      <c r="AJ77">
        <v>56</v>
      </c>
      <c r="AK77">
        <v>3</v>
      </c>
      <c r="AL77">
        <v>-2649.92</v>
      </c>
      <c r="AM77">
        <v>0</v>
      </c>
      <c r="AN77">
        <v>0</v>
      </c>
      <c r="AO77">
        <v>0</v>
      </c>
      <c r="AP77">
        <v>0</v>
      </c>
      <c r="AQ77">
        <v>0</v>
      </c>
      <c r="AR77">
        <v>1</v>
      </c>
    </row>
    <row r="78" spans="1:44" x14ac:dyDescent="0.2">
      <c r="A78">
        <f>ROW(Source!A56)</f>
        <v>56</v>
      </c>
      <c r="B78">
        <v>70008259</v>
      </c>
      <c r="C78">
        <v>70008217</v>
      </c>
      <c r="D78">
        <v>27378971</v>
      </c>
      <c r="E78">
        <v>1</v>
      </c>
      <c r="F78">
        <v>1</v>
      </c>
      <c r="G78">
        <v>1</v>
      </c>
      <c r="H78">
        <v>3</v>
      </c>
      <c r="I78" t="s">
        <v>63</v>
      </c>
      <c r="J78" t="s">
        <v>66</v>
      </c>
      <c r="K78" t="s">
        <v>64</v>
      </c>
      <c r="L78">
        <v>1354</v>
      </c>
      <c r="N78">
        <v>1010</v>
      </c>
      <c r="O78" t="s">
        <v>65</v>
      </c>
      <c r="P78" t="s">
        <v>65</v>
      </c>
      <c r="Q78">
        <v>1</v>
      </c>
      <c r="X78">
        <v>1943</v>
      </c>
      <c r="Y78">
        <v>0.04</v>
      </c>
      <c r="Z78">
        <v>0</v>
      </c>
      <c r="AA78">
        <v>0</v>
      </c>
      <c r="AB78">
        <v>0</v>
      </c>
      <c r="AC78">
        <v>0</v>
      </c>
      <c r="AD78">
        <v>1</v>
      </c>
      <c r="AE78">
        <v>0</v>
      </c>
      <c r="AF78" t="s">
        <v>6</v>
      </c>
      <c r="AG78">
        <v>1943</v>
      </c>
      <c r="AH78">
        <v>2</v>
      </c>
      <c r="AI78">
        <v>70008259</v>
      </c>
      <c r="AJ78">
        <v>57</v>
      </c>
      <c r="AK78">
        <v>3</v>
      </c>
      <c r="AL78">
        <v>-77.72</v>
      </c>
      <c r="AM78">
        <v>0</v>
      </c>
      <c r="AN78">
        <v>0</v>
      </c>
      <c r="AO78">
        <v>0</v>
      </c>
      <c r="AP78">
        <v>0</v>
      </c>
      <c r="AQ78">
        <v>0</v>
      </c>
      <c r="AR78">
        <v>1</v>
      </c>
    </row>
    <row r="79" spans="1:44" x14ac:dyDescent="0.2">
      <c r="A79">
        <f>ROW(Source!A56)</f>
        <v>56</v>
      </c>
      <c r="B79">
        <v>70008260</v>
      </c>
      <c r="C79">
        <v>70008217</v>
      </c>
      <c r="D79">
        <v>27378714</v>
      </c>
      <c r="E79">
        <v>1</v>
      </c>
      <c r="F79">
        <v>1</v>
      </c>
      <c r="G79">
        <v>1</v>
      </c>
      <c r="H79">
        <v>3</v>
      </c>
      <c r="I79" t="s">
        <v>73</v>
      </c>
      <c r="J79" t="s">
        <v>75</v>
      </c>
      <c r="K79" t="s">
        <v>74</v>
      </c>
      <c r="L79">
        <v>1354</v>
      </c>
      <c r="N79">
        <v>1010</v>
      </c>
      <c r="O79" t="s">
        <v>65</v>
      </c>
      <c r="P79" t="s">
        <v>65</v>
      </c>
      <c r="Q79">
        <v>1</v>
      </c>
      <c r="X79">
        <v>149</v>
      </c>
      <c r="Y79">
        <v>0.08</v>
      </c>
      <c r="Z79">
        <v>0</v>
      </c>
      <c r="AA79">
        <v>0</v>
      </c>
      <c r="AB79">
        <v>0</v>
      </c>
      <c r="AC79">
        <v>0</v>
      </c>
      <c r="AD79">
        <v>1</v>
      </c>
      <c r="AE79">
        <v>0</v>
      </c>
      <c r="AF79" t="s">
        <v>6</v>
      </c>
      <c r="AG79">
        <v>149</v>
      </c>
      <c r="AH79">
        <v>2</v>
      </c>
      <c r="AI79">
        <v>70008260</v>
      </c>
      <c r="AJ79">
        <v>58</v>
      </c>
      <c r="AK79">
        <v>3</v>
      </c>
      <c r="AL79">
        <v>-11.92</v>
      </c>
      <c r="AM79">
        <v>0</v>
      </c>
      <c r="AN79">
        <v>0</v>
      </c>
      <c r="AO79">
        <v>0</v>
      </c>
      <c r="AP79">
        <v>0</v>
      </c>
      <c r="AQ79">
        <v>0</v>
      </c>
      <c r="AR79">
        <v>1</v>
      </c>
    </row>
    <row r="80" spans="1:44" x14ac:dyDescent="0.2">
      <c r="A80">
        <f>ROW(Source!A56)</f>
        <v>56</v>
      </c>
      <c r="B80">
        <v>70008261</v>
      </c>
      <c r="C80">
        <v>70008217</v>
      </c>
      <c r="D80">
        <v>27392071</v>
      </c>
      <c r="E80">
        <v>1</v>
      </c>
      <c r="F80">
        <v>1</v>
      </c>
      <c r="G80">
        <v>1</v>
      </c>
      <c r="H80">
        <v>3</v>
      </c>
      <c r="I80" t="s">
        <v>78</v>
      </c>
      <c r="J80" t="s">
        <v>80</v>
      </c>
      <c r="K80" t="s">
        <v>110</v>
      </c>
      <c r="L80">
        <v>1301</v>
      </c>
      <c r="N80">
        <v>1003</v>
      </c>
      <c r="O80" t="s">
        <v>45</v>
      </c>
      <c r="P80" t="s">
        <v>45</v>
      </c>
      <c r="Q80">
        <v>1</v>
      </c>
      <c r="X80">
        <v>122</v>
      </c>
      <c r="Y80">
        <v>6.95</v>
      </c>
      <c r="Z80">
        <v>0</v>
      </c>
      <c r="AA80">
        <v>0</v>
      </c>
      <c r="AB80">
        <v>0</v>
      </c>
      <c r="AC80">
        <v>0</v>
      </c>
      <c r="AD80">
        <v>1</v>
      </c>
      <c r="AE80">
        <v>0</v>
      </c>
      <c r="AF80" t="s">
        <v>6</v>
      </c>
      <c r="AG80">
        <v>122</v>
      </c>
      <c r="AH80">
        <v>2</v>
      </c>
      <c r="AI80">
        <v>70008261</v>
      </c>
      <c r="AJ80">
        <v>59</v>
      </c>
      <c r="AK80">
        <v>3</v>
      </c>
      <c r="AL80">
        <v>-847.9</v>
      </c>
      <c r="AM80">
        <v>0</v>
      </c>
      <c r="AN80">
        <v>0</v>
      </c>
      <c r="AO80">
        <v>0</v>
      </c>
      <c r="AP80">
        <v>0</v>
      </c>
      <c r="AQ80">
        <v>0</v>
      </c>
      <c r="AR80">
        <v>1</v>
      </c>
    </row>
    <row r="81" spans="1:44" x14ac:dyDescent="0.2">
      <c r="A81">
        <f>ROW(Source!A56)</f>
        <v>56</v>
      </c>
      <c r="B81">
        <v>70008262</v>
      </c>
      <c r="C81">
        <v>70008217</v>
      </c>
      <c r="D81">
        <v>27392120</v>
      </c>
      <c r="E81">
        <v>1</v>
      </c>
      <c r="F81">
        <v>1</v>
      </c>
      <c r="G81">
        <v>1</v>
      </c>
      <c r="H81">
        <v>3</v>
      </c>
      <c r="I81" t="s">
        <v>83</v>
      </c>
      <c r="J81" t="s">
        <v>85</v>
      </c>
      <c r="K81" t="s">
        <v>112</v>
      </c>
      <c r="L81">
        <v>1301</v>
      </c>
      <c r="N81">
        <v>1003</v>
      </c>
      <c r="O81" t="s">
        <v>45</v>
      </c>
      <c r="P81" t="s">
        <v>45</v>
      </c>
      <c r="Q81">
        <v>1</v>
      </c>
      <c r="X81">
        <v>234</v>
      </c>
      <c r="Y81">
        <v>8.11</v>
      </c>
      <c r="Z81">
        <v>0</v>
      </c>
      <c r="AA81">
        <v>0</v>
      </c>
      <c r="AB81">
        <v>0</v>
      </c>
      <c r="AC81">
        <v>0</v>
      </c>
      <c r="AD81">
        <v>1</v>
      </c>
      <c r="AE81">
        <v>0</v>
      </c>
      <c r="AF81" t="s">
        <v>6</v>
      </c>
      <c r="AG81">
        <v>234</v>
      </c>
      <c r="AH81">
        <v>2</v>
      </c>
      <c r="AI81">
        <v>70008262</v>
      </c>
      <c r="AJ81">
        <v>60</v>
      </c>
      <c r="AK81">
        <v>3</v>
      </c>
      <c r="AL81">
        <v>-1897.7399999999998</v>
      </c>
      <c r="AM81">
        <v>0</v>
      </c>
      <c r="AN81">
        <v>0</v>
      </c>
      <c r="AO81">
        <v>0</v>
      </c>
      <c r="AP81">
        <v>0</v>
      </c>
      <c r="AQ81">
        <v>0</v>
      </c>
      <c r="AR81">
        <v>1</v>
      </c>
    </row>
    <row r="82" spans="1:44" x14ac:dyDescent="0.2">
      <c r="A82">
        <f>ROW(Source!A56)</f>
        <v>56</v>
      </c>
      <c r="B82">
        <v>70008263</v>
      </c>
      <c r="C82">
        <v>70008217</v>
      </c>
      <c r="D82">
        <v>27392246</v>
      </c>
      <c r="E82">
        <v>1</v>
      </c>
      <c r="F82">
        <v>1</v>
      </c>
      <c r="G82">
        <v>1</v>
      </c>
      <c r="H82">
        <v>3</v>
      </c>
      <c r="I82" t="s">
        <v>114</v>
      </c>
      <c r="J82" t="s">
        <v>116</v>
      </c>
      <c r="K82" t="s">
        <v>115</v>
      </c>
      <c r="L82">
        <v>1301</v>
      </c>
      <c r="N82">
        <v>1003</v>
      </c>
      <c r="O82" t="s">
        <v>45</v>
      </c>
      <c r="P82" t="s">
        <v>45</v>
      </c>
      <c r="Q82">
        <v>1</v>
      </c>
      <c r="X82">
        <v>37</v>
      </c>
      <c r="Y82">
        <v>6.3</v>
      </c>
      <c r="Z82">
        <v>0</v>
      </c>
      <c r="AA82">
        <v>0</v>
      </c>
      <c r="AB82">
        <v>0</v>
      </c>
      <c r="AC82">
        <v>0</v>
      </c>
      <c r="AD82">
        <v>1</v>
      </c>
      <c r="AE82">
        <v>0</v>
      </c>
      <c r="AF82" t="s">
        <v>6</v>
      </c>
      <c r="AG82">
        <v>37</v>
      </c>
      <c r="AH82">
        <v>2</v>
      </c>
      <c r="AI82">
        <v>70008263</v>
      </c>
      <c r="AJ82">
        <v>61</v>
      </c>
      <c r="AK82">
        <v>3</v>
      </c>
      <c r="AL82">
        <v>-233.1</v>
      </c>
      <c r="AM82">
        <v>0</v>
      </c>
      <c r="AN82">
        <v>0</v>
      </c>
      <c r="AO82">
        <v>0</v>
      </c>
      <c r="AP82">
        <v>0</v>
      </c>
      <c r="AQ82">
        <v>0</v>
      </c>
      <c r="AR82">
        <v>1</v>
      </c>
    </row>
    <row r="83" spans="1:44" x14ac:dyDescent="0.2">
      <c r="A83">
        <f>ROW(Source!A57)</f>
        <v>57</v>
      </c>
      <c r="B83">
        <v>70008248</v>
      </c>
      <c r="C83">
        <v>70008217</v>
      </c>
      <c r="D83">
        <v>27493137</v>
      </c>
      <c r="E83">
        <v>1</v>
      </c>
      <c r="F83">
        <v>1</v>
      </c>
      <c r="G83">
        <v>1</v>
      </c>
      <c r="H83">
        <v>1</v>
      </c>
      <c r="I83" t="s">
        <v>311</v>
      </c>
      <c r="J83" t="s">
        <v>6</v>
      </c>
      <c r="K83" t="s">
        <v>312</v>
      </c>
      <c r="L83">
        <v>1369</v>
      </c>
      <c r="N83">
        <v>1013</v>
      </c>
      <c r="O83" t="s">
        <v>313</v>
      </c>
      <c r="P83" t="s">
        <v>313</v>
      </c>
      <c r="Q83">
        <v>1</v>
      </c>
      <c r="X83">
        <v>69</v>
      </c>
      <c r="Y83">
        <v>0</v>
      </c>
      <c r="Z83">
        <v>0</v>
      </c>
      <c r="AA83">
        <v>0</v>
      </c>
      <c r="AB83">
        <v>9.15</v>
      </c>
      <c r="AC83">
        <v>0</v>
      </c>
      <c r="AD83">
        <v>1</v>
      </c>
      <c r="AE83">
        <v>1</v>
      </c>
      <c r="AF83" t="s">
        <v>6</v>
      </c>
      <c r="AG83">
        <v>69</v>
      </c>
      <c r="AH83">
        <v>2</v>
      </c>
      <c r="AI83">
        <v>70008248</v>
      </c>
      <c r="AJ83">
        <v>62</v>
      </c>
      <c r="AK83">
        <v>0</v>
      </c>
      <c r="AL83">
        <v>0</v>
      </c>
      <c r="AM83">
        <v>0</v>
      </c>
      <c r="AN83">
        <v>0</v>
      </c>
      <c r="AO83">
        <v>0</v>
      </c>
      <c r="AP83">
        <v>0</v>
      </c>
      <c r="AQ83">
        <v>0</v>
      </c>
      <c r="AR83">
        <v>0</v>
      </c>
    </row>
    <row r="84" spans="1:44" x14ac:dyDescent="0.2">
      <c r="A84">
        <f>ROW(Source!A57)</f>
        <v>57</v>
      </c>
      <c r="B84">
        <v>70008249</v>
      </c>
      <c r="C84">
        <v>70008217</v>
      </c>
      <c r="D84">
        <v>27440303</v>
      </c>
      <c r="E84">
        <v>1</v>
      </c>
      <c r="F84">
        <v>1</v>
      </c>
      <c r="G84">
        <v>1</v>
      </c>
      <c r="H84">
        <v>2</v>
      </c>
      <c r="I84" t="s">
        <v>314</v>
      </c>
      <c r="J84" t="s">
        <v>315</v>
      </c>
      <c r="K84" t="s">
        <v>316</v>
      </c>
      <c r="L84">
        <v>1368</v>
      </c>
      <c r="N84">
        <v>1011</v>
      </c>
      <c r="O84" t="s">
        <v>317</v>
      </c>
      <c r="P84" t="s">
        <v>317</v>
      </c>
      <c r="Q84">
        <v>1</v>
      </c>
      <c r="X84">
        <v>1.62</v>
      </c>
      <c r="Y84">
        <v>0</v>
      </c>
      <c r="Z84">
        <v>2.95</v>
      </c>
      <c r="AA84">
        <v>0</v>
      </c>
      <c r="AB84">
        <v>0</v>
      </c>
      <c r="AC84">
        <v>0</v>
      </c>
      <c r="AD84">
        <v>1</v>
      </c>
      <c r="AE84">
        <v>0</v>
      </c>
      <c r="AF84" t="s">
        <v>6</v>
      </c>
      <c r="AG84">
        <v>1.62</v>
      </c>
      <c r="AH84">
        <v>2</v>
      </c>
      <c r="AI84">
        <v>70008249</v>
      </c>
      <c r="AJ84">
        <v>63</v>
      </c>
      <c r="AK84">
        <v>0</v>
      </c>
      <c r="AL84">
        <v>0</v>
      </c>
      <c r="AM84">
        <v>0</v>
      </c>
      <c r="AN84">
        <v>0</v>
      </c>
      <c r="AO84">
        <v>0</v>
      </c>
      <c r="AP84">
        <v>0</v>
      </c>
      <c r="AQ84">
        <v>0</v>
      </c>
      <c r="AR84">
        <v>0</v>
      </c>
    </row>
    <row r="85" spans="1:44" x14ac:dyDescent="0.2">
      <c r="A85">
        <f>ROW(Source!A57)</f>
        <v>57</v>
      </c>
      <c r="B85">
        <v>70008250</v>
      </c>
      <c r="C85">
        <v>70008217</v>
      </c>
      <c r="D85">
        <v>27441042</v>
      </c>
      <c r="E85">
        <v>1</v>
      </c>
      <c r="F85">
        <v>1</v>
      </c>
      <c r="G85">
        <v>1</v>
      </c>
      <c r="H85">
        <v>2</v>
      </c>
      <c r="I85" t="s">
        <v>318</v>
      </c>
      <c r="J85" t="s">
        <v>319</v>
      </c>
      <c r="K85" t="s">
        <v>320</v>
      </c>
      <c r="L85">
        <v>1368</v>
      </c>
      <c r="N85">
        <v>1011</v>
      </c>
      <c r="O85" t="s">
        <v>317</v>
      </c>
      <c r="P85" t="s">
        <v>317</v>
      </c>
      <c r="Q85">
        <v>1</v>
      </c>
      <c r="X85">
        <v>0.18</v>
      </c>
      <c r="Y85">
        <v>0</v>
      </c>
      <c r="Z85">
        <v>33.590000000000003</v>
      </c>
      <c r="AA85">
        <v>0</v>
      </c>
      <c r="AB85">
        <v>0</v>
      </c>
      <c r="AC85">
        <v>0</v>
      </c>
      <c r="AD85">
        <v>1</v>
      </c>
      <c r="AE85">
        <v>0</v>
      </c>
      <c r="AF85" t="s">
        <v>6</v>
      </c>
      <c r="AG85">
        <v>0.18</v>
      </c>
      <c r="AH85">
        <v>2</v>
      </c>
      <c r="AI85">
        <v>70008250</v>
      </c>
      <c r="AJ85">
        <v>64</v>
      </c>
      <c r="AK85">
        <v>0</v>
      </c>
      <c r="AL85">
        <v>0</v>
      </c>
      <c r="AM85">
        <v>0</v>
      </c>
      <c r="AN85">
        <v>0</v>
      </c>
      <c r="AO85">
        <v>0</v>
      </c>
      <c r="AP85">
        <v>0</v>
      </c>
      <c r="AQ85">
        <v>0</v>
      </c>
      <c r="AR85">
        <v>0</v>
      </c>
    </row>
    <row r="86" spans="1:44" x14ac:dyDescent="0.2">
      <c r="A86">
        <f>ROW(Source!A57)</f>
        <v>57</v>
      </c>
      <c r="B86">
        <v>70008251</v>
      </c>
      <c r="C86">
        <v>70008217</v>
      </c>
      <c r="D86">
        <v>27441078</v>
      </c>
      <c r="E86">
        <v>1</v>
      </c>
      <c r="F86">
        <v>1</v>
      </c>
      <c r="G86">
        <v>1</v>
      </c>
      <c r="H86">
        <v>2</v>
      </c>
      <c r="I86" t="s">
        <v>321</v>
      </c>
      <c r="J86" t="s">
        <v>322</v>
      </c>
      <c r="K86" t="s">
        <v>323</v>
      </c>
      <c r="L86">
        <v>1368</v>
      </c>
      <c r="N86">
        <v>1011</v>
      </c>
      <c r="O86" t="s">
        <v>317</v>
      </c>
      <c r="P86" t="s">
        <v>317</v>
      </c>
      <c r="Q86">
        <v>1</v>
      </c>
      <c r="X86">
        <v>0.87</v>
      </c>
      <c r="Y86">
        <v>0</v>
      </c>
      <c r="Z86">
        <v>2.0699999999999998</v>
      </c>
      <c r="AA86">
        <v>0</v>
      </c>
      <c r="AB86">
        <v>0</v>
      </c>
      <c r="AC86">
        <v>0</v>
      </c>
      <c r="AD86">
        <v>1</v>
      </c>
      <c r="AE86">
        <v>0</v>
      </c>
      <c r="AF86" t="s">
        <v>6</v>
      </c>
      <c r="AG86">
        <v>0.87</v>
      </c>
      <c r="AH86">
        <v>2</v>
      </c>
      <c r="AI86">
        <v>70008251</v>
      </c>
      <c r="AJ86">
        <v>65</v>
      </c>
      <c r="AK86">
        <v>0</v>
      </c>
      <c r="AL86">
        <v>0</v>
      </c>
      <c r="AM86">
        <v>0</v>
      </c>
      <c r="AN86">
        <v>0</v>
      </c>
      <c r="AO86">
        <v>0</v>
      </c>
      <c r="AP86">
        <v>0</v>
      </c>
      <c r="AQ86">
        <v>0</v>
      </c>
      <c r="AR86">
        <v>0</v>
      </c>
    </row>
    <row r="87" spans="1:44" x14ac:dyDescent="0.2">
      <c r="A87">
        <f>ROW(Source!A57)</f>
        <v>57</v>
      </c>
      <c r="B87">
        <v>70008252</v>
      </c>
      <c r="C87">
        <v>70008217</v>
      </c>
      <c r="D87">
        <v>27373300</v>
      </c>
      <c r="E87">
        <v>1</v>
      </c>
      <c r="F87">
        <v>1</v>
      </c>
      <c r="G87">
        <v>1</v>
      </c>
      <c r="H87">
        <v>3</v>
      </c>
      <c r="I87" t="s">
        <v>27</v>
      </c>
      <c r="J87" t="s">
        <v>30</v>
      </c>
      <c r="K87" t="s">
        <v>28</v>
      </c>
      <c r="L87">
        <v>1346</v>
      </c>
      <c r="N87">
        <v>1009</v>
      </c>
      <c r="O87" t="s">
        <v>29</v>
      </c>
      <c r="P87" t="s">
        <v>29</v>
      </c>
      <c r="Q87">
        <v>1</v>
      </c>
      <c r="X87">
        <v>11</v>
      </c>
      <c r="Y87">
        <v>13.16</v>
      </c>
      <c r="Z87">
        <v>0</v>
      </c>
      <c r="AA87">
        <v>0</v>
      </c>
      <c r="AB87">
        <v>0</v>
      </c>
      <c r="AC87">
        <v>0</v>
      </c>
      <c r="AD87">
        <v>1</v>
      </c>
      <c r="AE87">
        <v>0</v>
      </c>
      <c r="AF87" t="s">
        <v>6</v>
      </c>
      <c r="AG87">
        <v>11</v>
      </c>
      <c r="AH87">
        <v>2</v>
      </c>
      <c r="AI87">
        <v>70008252</v>
      </c>
      <c r="AJ87">
        <v>66</v>
      </c>
      <c r="AK87">
        <v>3</v>
      </c>
      <c r="AL87">
        <v>-144.76</v>
      </c>
      <c r="AM87">
        <v>0</v>
      </c>
      <c r="AN87">
        <v>0</v>
      </c>
      <c r="AO87">
        <v>0</v>
      </c>
      <c r="AP87">
        <v>0</v>
      </c>
      <c r="AQ87">
        <v>0</v>
      </c>
      <c r="AR87">
        <v>1</v>
      </c>
    </row>
    <row r="88" spans="1:44" x14ac:dyDescent="0.2">
      <c r="A88">
        <f>ROW(Source!A57)</f>
        <v>57</v>
      </c>
      <c r="B88">
        <v>70008253</v>
      </c>
      <c r="C88">
        <v>70008217</v>
      </c>
      <c r="D88">
        <v>27373369</v>
      </c>
      <c r="E88">
        <v>1</v>
      </c>
      <c r="F88">
        <v>1</v>
      </c>
      <c r="G88">
        <v>1</v>
      </c>
      <c r="H88">
        <v>3</v>
      </c>
      <c r="I88" t="s">
        <v>340</v>
      </c>
      <c r="J88" t="s">
        <v>341</v>
      </c>
      <c r="K88" t="s">
        <v>342</v>
      </c>
      <c r="L88">
        <v>1346</v>
      </c>
      <c r="N88">
        <v>1009</v>
      </c>
      <c r="O88" t="s">
        <v>29</v>
      </c>
      <c r="P88" t="s">
        <v>29</v>
      </c>
      <c r="Q88">
        <v>1</v>
      </c>
      <c r="X88">
        <v>76</v>
      </c>
      <c r="Y88">
        <v>1.59</v>
      </c>
      <c r="Z88">
        <v>0</v>
      </c>
      <c r="AA88">
        <v>0</v>
      </c>
      <c r="AB88">
        <v>0</v>
      </c>
      <c r="AC88">
        <v>0</v>
      </c>
      <c r="AD88">
        <v>1</v>
      </c>
      <c r="AE88">
        <v>0</v>
      </c>
      <c r="AF88" t="s">
        <v>6</v>
      </c>
      <c r="AG88">
        <v>76</v>
      </c>
      <c r="AH88">
        <v>3</v>
      </c>
      <c r="AI88">
        <v>-1</v>
      </c>
      <c r="AJ88" t="s">
        <v>6</v>
      </c>
      <c r="AK88">
        <v>4</v>
      </c>
      <c r="AL88">
        <v>-120.84</v>
      </c>
      <c r="AM88">
        <v>0</v>
      </c>
      <c r="AN88">
        <v>0</v>
      </c>
      <c r="AO88">
        <v>0</v>
      </c>
      <c r="AP88">
        <v>0</v>
      </c>
      <c r="AQ88">
        <v>0</v>
      </c>
      <c r="AR88">
        <v>1</v>
      </c>
    </row>
    <row r="89" spans="1:44" x14ac:dyDescent="0.2">
      <c r="A89">
        <f>ROW(Source!A57)</f>
        <v>57</v>
      </c>
      <c r="B89">
        <v>70008254</v>
      </c>
      <c r="C89">
        <v>70008217</v>
      </c>
      <c r="D89">
        <v>27373699</v>
      </c>
      <c r="E89">
        <v>1</v>
      </c>
      <c r="F89">
        <v>1</v>
      </c>
      <c r="G89">
        <v>1</v>
      </c>
      <c r="H89">
        <v>3</v>
      </c>
      <c r="I89" t="s">
        <v>38</v>
      </c>
      <c r="J89" t="s">
        <v>40</v>
      </c>
      <c r="K89" t="s">
        <v>39</v>
      </c>
      <c r="L89">
        <v>1346</v>
      </c>
      <c r="N89">
        <v>1009</v>
      </c>
      <c r="O89" t="s">
        <v>29</v>
      </c>
      <c r="P89" t="s">
        <v>29</v>
      </c>
      <c r="Q89">
        <v>1</v>
      </c>
      <c r="X89">
        <v>42</v>
      </c>
      <c r="Y89">
        <v>2.96</v>
      </c>
      <c r="Z89">
        <v>0</v>
      </c>
      <c r="AA89">
        <v>0</v>
      </c>
      <c r="AB89">
        <v>0</v>
      </c>
      <c r="AC89">
        <v>0</v>
      </c>
      <c r="AD89">
        <v>1</v>
      </c>
      <c r="AE89">
        <v>0</v>
      </c>
      <c r="AF89" t="s">
        <v>6</v>
      </c>
      <c r="AG89">
        <v>42</v>
      </c>
      <c r="AH89">
        <v>2</v>
      </c>
      <c r="AI89">
        <v>70008254</v>
      </c>
      <c r="AJ89">
        <v>67</v>
      </c>
      <c r="AK89">
        <v>3</v>
      </c>
      <c r="AL89">
        <v>-124.32</v>
      </c>
      <c r="AM89">
        <v>0</v>
      </c>
      <c r="AN89">
        <v>0</v>
      </c>
      <c r="AO89">
        <v>0</v>
      </c>
      <c r="AP89">
        <v>0</v>
      </c>
      <c r="AQ89">
        <v>0</v>
      </c>
      <c r="AR89">
        <v>1</v>
      </c>
    </row>
    <row r="90" spans="1:44" x14ac:dyDescent="0.2">
      <c r="A90">
        <f>ROW(Source!A57)</f>
        <v>57</v>
      </c>
      <c r="B90">
        <v>70008255</v>
      </c>
      <c r="C90">
        <v>70008217</v>
      </c>
      <c r="D90">
        <v>27374775</v>
      </c>
      <c r="E90">
        <v>1</v>
      </c>
      <c r="F90">
        <v>1</v>
      </c>
      <c r="G90">
        <v>1</v>
      </c>
      <c r="H90">
        <v>3</v>
      </c>
      <c r="I90" t="s">
        <v>43</v>
      </c>
      <c r="J90" t="s">
        <v>46</v>
      </c>
      <c r="K90" t="s">
        <v>44</v>
      </c>
      <c r="L90">
        <v>1301</v>
      </c>
      <c r="N90">
        <v>1003</v>
      </c>
      <c r="O90" t="s">
        <v>45</v>
      </c>
      <c r="P90" t="s">
        <v>45</v>
      </c>
      <c r="Q90">
        <v>1</v>
      </c>
      <c r="X90">
        <v>151</v>
      </c>
      <c r="Y90">
        <v>0.17</v>
      </c>
      <c r="Z90">
        <v>0</v>
      </c>
      <c r="AA90">
        <v>0</v>
      </c>
      <c r="AB90">
        <v>0</v>
      </c>
      <c r="AC90">
        <v>0</v>
      </c>
      <c r="AD90">
        <v>1</v>
      </c>
      <c r="AE90">
        <v>0</v>
      </c>
      <c r="AF90" t="s">
        <v>6</v>
      </c>
      <c r="AG90">
        <v>151</v>
      </c>
      <c r="AH90">
        <v>2</v>
      </c>
      <c r="AI90">
        <v>70008255</v>
      </c>
      <c r="AJ90">
        <v>68</v>
      </c>
      <c r="AK90">
        <v>3</v>
      </c>
      <c r="AL90">
        <v>-25.67</v>
      </c>
      <c r="AM90">
        <v>0</v>
      </c>
      <c r="AN90">
        <v>0</v>
      </c>
      <c r="AO90">
        <v>0</v>
      </c>
      <c r="AP90">
        <v>0</v>
      </c>
      <c r="AQ90">
        <v>0</v>
      </c>
      <c r="AR90">
        <v>1</v>
      </c>
    </row>
    <row r="91" spans="1:44" x14ac:dyDescent="0.2">
      <c r="A91">
        <f>ROW(Source!A57)</f>
        <v>57</v>
      </c>
      <c r="B91">
        <v>70008256</v>
      </c>
      <c r="C91">
        <v>70008217</v>
      </c>
      <c r="D91">
        <v>27374872</v>
      </c>
      <c r="E91">
        <v>1</v>
      </c>
      <c r="F91">
        <v>1</v>
      </c>
      <c r="G91">
        <v>1</v>
      </c>
      <c r="H91">
        <v>3</v>
      </c>
      <c r="I91" t="s">
        <v>49</v>
      </c>
      <c r="J91" t="s">
        <v>51</v>
      </c>
      <c r="K91" t="s">
        <v>50</v>
      </c>
      <c r="L91">
        <v>1301</v>
      </c>
      <c r="N91">
        <v>1003</v>
      </c>
      <c r="O91" t="s">
        <v>45</v>
      </c>
      <c r="P91" t="s">
        <v>45</v>
      </c>
      <c r="Q91">
        <v>1</v>
      </c>
      <c r="X91">
        <v>80</v>
      </c>
      <c r="Y91">
        <v>1.74</v>
      </c>
      <c r="Z91">
        <v>0</v>
      </c>
      <c r="AA91">
        <v>0</v>
      </c>
      <c r="AB91">
        <v>0</v>
      </c>
      <c r="AC91">
        <v>0</v>
      </c>
      <c r="AD91">
        <v>1</v>
      </c>
      <c r="AE91">
        <v>0</v>
      </c>
      <c r="AF91" t="s">
        <v>6</v>
      </c>
      <c r="AG91">
        <v>80</v>
      </c>
      <c r="AH91">
        <v>2</v>
      </c>
      <c r="AI91">
        <v>70008256</v>
      </c>
      <c r="AJ91">
        <v>69</v>
      </c>
      <c r="AK91">
        <v>3</v>
      </c>
      <c r="AL91">
        <v>-139.19999999999999</v>
      </c>
      <c r="AM91">
        <v>0</v>
      </c>
      <c r="AN91">
        <v>0</v>
      </c>
      <c r="AO91">
        <v>0</v>
      </c>
      <c r="AP91">
        <v>0</v>
      </c>
      <c r="AQ91">
        <v>0</v>
      </c>
      <c r="AR91">
        <v>1</v>
      </c>
    </row>
    <row r="92" spans="1:44" x14ac:dyDescent="0.2">
      <c r="A92">
        <f>ROW(Source!A57)</f>
        <v>57</v>
      </c>
      <c r="B92">
        <v>70008257</v>
      </c>
      <c r="C92">
        <v>70008217</v>
      </c>
      <c r="D92">
        <v>27374887</v>
      </c>
      <c r="E92">
        <v>1</v>
      </c>
      <c r="F92">
        <v>1</v>
      </c>
      <c r="G92">
        <v>1</v>
      </c>
      <c r="H92">
        <v>3</v>
      </c>
      <c r="I92" t="s">
        <v>53</v>
      </c>
      <c r="J92" t="s">
        <v>55</v>
      </c>
      <c r="K92" t="s">
        <v>54</v>
      </c>
      <c r="L92">
        <v>1301</v>
      </c>
      <c r="N92">
        <v>1003</v>
      </c>
      <c r="O92" t="s">
        <v>45</v>
      </c>
      <c r="P92" t="s">
        <v>45</v>
      </c>
      <c r="Q92">
        <v>1</v>
      </c>
      <c r="X92">
        <v>117</v>
      </c>
      <c r="Y92">
        <v>0.84</v>
      </c>
      <c r="Z92">
        <v>0</v>
      </c>
      <c r="AA92">
        <v>0</v>
      </c>
      <c r="AB92">
        <v>0</v>
      </c>
      <c r="AC92">
        <v>0</v>
      </c>
      <c r="AD92">
        <v>1</v>
      </c>
      <c r="AE92">
        <v>0</v>
      </c>
      <c r="AF92" t="s">
        <v>6</v>
      </c>
      <c r="AG92">
        <v>117</v>
      </c>
      <c r="AH92">
        <v>2</v>
      </c>
      <c r="AI92">
        <v>70008257</v>
      </c>
      <c r="AJ92">
        <v>70</v>
      </c>
      <c r="AK92">
        <v>3</v>
      </c>
      <c r="AL92">
        <v>-98.28</v>
      </c>
      <c r="AM92">
        <v>0</v>
      </c>
      <c r="AN92">
        <v>0</v>
      </c>
      <c r="AO92">
        <v>0</v>
      </c>
      <c r="AP92">
        <v>0</v>
      </c>
      <c r="AQ92">
        <v>0</v>
      </c>
      <c r="AR92">
        <v>1</v>
      </c>
    </row>
    <row r="93" spans="1:44" x14ac:dyDescent="0.2">
      <c r="A93">
        <f>ROW(Source!A57)</f>
        <v>57</v>
      </c>
      <c r="B93">
        <v>70008258</v>
      </c>
      <c r="C93">
        <v>70008217</v>
      </c>
      <c r="D93">
        <v>27375624</v>
      </c>
      <c r="E93">
        <v>1</v>
      </c>
      <c r="F93">
        <v>1</v>
      </c>
      <c r="G93">
        <v>1</v>
      </c>
      <c r="H93">
        <v>3</v>
      </c>
      <c r="I93" t="s">
        <v>57</v>
      </c>
      <c r="J93" t="s">
        <v>60</v>
      </c>
      <c r="K93" t="s">
        <v>106</v>
      </c>
      <c r="L93">
        <v>1327</v>
      </c>
      <c r="N93">
        <v>1005</v>
      </c>
      <c r="O93" t="s">
        <v>59</v>
      </c>
      <c r="P93" t="s">
        <v>59</v>
      </c>
      <c r="Q93">
        <v>1</v>
      </c>
      <c r="X93">
        <v>112</v>
      </c>
      <c r="Y93">
        <v>23.66</v>
      </c>
      <c r="Z93">
        <v>0</v>
      </c>
      <c r="AA93">
        <v>0</v>
      </c>
      <c r="AB93">
        <v>0</v>
      </c>
      <c r="AC93">
        <v>0</v>
      </c>
      <c r="AD93">
        <v>1</v>
      </c>
      <c r="AE93">
        <v>0</v>
      </c>
      <c r="AF93" t="s">
        <v>6</v>
      </c>
      <c r="AG93">
        <v>112</v>
      </c>
      <c r="AH93">
        <v>2</v>
      </c>
      <c r="AI93">
        <v>70008258</v>
      </c>
      <c r="AJ93">
        <v>71</v>
      </c>
      <c r="AK93">
        <v>3</v>
      </c>
      <c r="AL93">
        <v>-2649.92</v>
      </c>
      <c r="AM93">
        <v>0</v>
      </c>
      <c r="AN93">
        <v>0</v>
      </c>
      <c r="AO93">
        <v>0</v>
      </c>
      <c r="AP93">
        <v>0</v>
      </c>
      <c r="AQ93">
        <v>0</v>
      </c>
      <c r="AR93">
        <v>1</v>
      </c>
    </row>
    <row r="94" spans="1:44" x14ac:dyDescent="0.2">
      <c r="A94">
        <f>ROW(Source!A57)</f>
        <v>57</v>
      </c>
      <c r="B94">
        <v>70008259</v>
      </c>
      <c r="C94">
        <v>70008217</v>
      </c>
      <c r="D94">
        <v>27378971</v>
      </c>
      <c r="E94">
        <v>1</v>
      </c>
      <c r="F94">
        <v>1</v>
      </c>
      <c r="G94">
        <v>1</v>
      </c>
      <c r="H94">
        <v>3</v>
      </c>
      <c r="I94" t="s">
        <v>63</v>
      </c>
      <c r="J94" t="s">
        <v>66</v>
      </c>
      <c r="K94" t="s">
        <v>64</v>
      </c>
      <c r="L94">
        <v>1354</v>
      </c>
      <c r="N94">
        <v>1010</v>
      </c>
      <c r="O94" t="s">
        <v>65</v>
      </c>
      <c r="P94" t="s">
        <v>65</v>
      </c>
      <c r="Q94">
        <v>1</v>
      </c>
      <c r="X94">
        <v>1943</v>
      </c>
      <c r="Y94">
        <v>0.04</v>
      </c>
      <c r="Z94">
        <v>0</v>
      </c>
      <c r="AA94">
        <v>0</v>
      </c>
      <c r="AB94">
        <v>0</v>
      </c>
      <c r="AC94">
        <v>0</v>
      </c>
      <c r="AD94">
        <v>1</v>
      </c>
      <c r="AE94">
        <v>0</v>
      </c>
      <c r="AF94" t="s">
        <v>6</v>
      </c>
      <c r="AG94">
        <v>1943</v>
      </c>
      <c r="AH94">
        <v>2</v>
      </c>
      <c r="AI94">
        <v>70008259</v>
      </c>
      <c r="AJ94">
        <v>72</v>
      </c>
      <c r="AK94">
        <v>3</v>
      </c>
      <c r="AL94">
        <v>-77.72</v>
      </c>
      <c r="AM94">
        <v>0</v>
      </c>
      <c r="AN94">
        <v>0</v>
      </c>
      <c r="AO94">
        <v>0</v>
      </c>
      <c r="AP94">
        <v>0</v>
      </c>
      <c r="AQ94">
        <v>0</v>
      </c>
      <c r="AR94">
        <v>1</v>
      </c>
    </row>
    <row r="95" spans="1:44" x14ac:dyDescent="0.2">
      <c r="A95">
        <f>ROW(Source!A57)</f>
        <v>57</v>
      </c>
      <c r="B95">
        <v>70008260</v>
      </c>
      <c r="C95">
        <v>70008217</v>
      </c>
      <c r="D95">
        <v>27378714</v>
      </c>
      <c r="E95">
        <v>1</v>
      </c>
      <c r="F95">
        <v>1</v>
      </c>
      <c r="G95">
        <v>1</v>
      </c>
      <c r="H95">
        <v>3</v>
      </c>
      <c r="I95" t="s">
        <v>73</v>
      </c>
      <c r="J95" t="s">
        <v>75</v>
      </c>
      <c r="K95" t="s">
        <v>74</v>
      </c>
      <c r="L95">
        <v>1354</v>
      </c>
      <c r="N95">
        <v>1010</v>
      </c>
      <c r="O95" t="s">
        <v>65</v>
      </c>
      <c r="P95" t="s">
        <v>65</v>
      </c>
      <c r="Q95">
        <v>1</v>
      </c>
      <c r="X95">
        <v>149</v>
      </c>
      <c r="Y95">
        <v>0.08</v>
      </c>
      <c r="Z95">
        <v>0</v>
      </c>
      <c r="AA95">
        <v>0</v>
      </c>
      <c r="AB95">
        <v>0</v>
      </c>
      <c r="AC95">
        <v>0</v>
      </c>
      <c r="AD95">
        <v>1</v>
      </c>
      <c r="AE95">
        <v>0</v>
      </c>
      <c r="AF95" t="s">
        <v>6</v>
      </c>
      <c r="AG95">
        <v>149</v>
      </c>
      <c r="AH95">
        <v>2</v>
      </c>
      <c r="AI95">
        <v>70008260</v>
      </c>
      <c r="AJ95">
        <v>73</v>
      </c>
      <c r="AK95">
        <v>3</v>
      </c>
      <c r="AL95">
        <v>-11.92</v>
      </c>
      <c r="AM95">
        <v>0</v>
      </c>
      <c r="AN95">
        <v>0</v>
      </c>
      <c r="AO95">
        <v>0</v>
      </c>
      <c r="AP95">
        <v>0</v>
      </c>
      <c r="AQ95">
        <v>0</v>
      </c>
      <c r="AR95">
        <v>1</v>
      </c>
    </row>
    <row r="96" spans="1:44" x14ac:dyDescent="0.2">
      <c r="A96">
        <f>ROW(Source!A57)</f>
        <v>57</v>
      </c>
      <c r="B96">
        <v>70008261</v>
      </c>
      <c r="C96">
        <v>70008217</v>
      </c>
      <c r="D96">
        <v>27392071</v>
      </c>
      <c r="E96">
        <v>1</v>
      </c>
      <c r="F96">
        <v>1</v>
      </c>
      <c r="G96">
        <v>1</v>
      </c>
      <c r="H96">
        <v>3</v>
      </c>
      <c r="I96" t="s">
        <v>78</v>
      </c>
      <c r="J96" t="s">
        <v>80</v>
      </c>
      <c r="K96" t="s">
        <v>110</v>
      </c>
      <c r="L96">
        <v>1301</v>
      </c>
      <c r="N96">
        <v>1003</v>
      </c>
      <c r="O96" t="s">
        <v>45</v>
      </c>
      <c r="P96" t="s">
        <v>45</v>
      </c>
      <c r="Q96">
        <v>1</v>
      </c>
      <c r="X96">
        <v>122</v>
      </c>
      <c r="Y96">
        <v>6.95</v>
      </c>
      <c r="Z96">
        <v>0</v>
      </c>
      <c r="AA96">
        <v>0</v>
      </c>
      <c r="AB96">
        <v>0</v>
      </c>
      <c r="AC96">
        <v>0</v>
      </c>
      <c r="AD96">
        <v>1</v>
      </c>
      <c r="AE96">
        <v>0</v>
      </c>
      <c r="AF96" t="s">
        <v>6</v>
      </c>
      <c r="AG96">
        <v>122</v>
      </c>
      <c r="AH96">
        <v>2</v>
      </c>
      <c r="AI96">
        <v>70008261</v>
      </c>
      <c r="AJ96">
        <v>74</v>
      </c>
      <c r="AK96">
        <v>3</v>
      </c>
      <c r="AL96">
        <v>-847.9</v>
      </c>
      <c r="AM96">
        <v>0</v>
      </c>
      <c r="AN96">
        <v>0</v>
      </c>
      <c r="AO96">
        <v>0</v>
      </c>
      <c r="AP96">
        <v>0</v>
      </c>
      <c r="AQ96">
        <v>0</v>
      </c>
      <c r="AR96">
        <v>1</v>
      </c>
    </row>
    <row r="97" spans="1:44" x14ac:dyDescent="0.2">
      <c r="A97">
        <f>ROW(Source!A57)</f>
        <v>57</v>
      </c>
      <c r="B97">
        <v>70008262</v>
      </c>
      <c r="C97">
        <v>70008217</v>
      </c>
      <c r="D97">
        <v>27392120</v>
      </c>
      <c r="E97">
        <v>1</v>
      </c>
      <c r="F97">
        <v>1</v>
      </c>
      <c r="G97">
        <v>1</v>
      </c>
      <c r="H97">
        <v>3</v>
      </c>
      <c r="I97" t="s">
        <v>83</v>
      </c>
      <c r="J97" t="s">
        <v>85</v>
      </c>
      <c r="K97" t="s">
        <v>112</v>
      </c>
      <c r="L97">
        <v>1301</v>
      </c>
      <c r="N97">
        <v>1003</v>
      </c>
      <c r="O97" t="s">
        <v>45</v>
      </c>
      <c r="P97" t="s">
        <v>45</v>
      </c>
      <c r="Q97">
        <v>1</v>
      </c>
      <c r="X97">
        <v>234</v>
      </c>
      <c r="Y97">
        <v>8.11</v>
      </c>
      <c r="Z97">
        <v>0</v>
      </c>
      <c r="AA97">
        <v>0</v>
      </c>
      <c r="AB97">
        <v>0</v>
      </c>
      <c r="AC97">
        <v>0</v>
      </c>
      <c r="AD97">
        <v>1</v>
      </c>
      <c r="AE97">
        <v>0</v>
      </c>
      <c r="AF97" t="s">
        <v>6</v>
      </c>
      <c r="AG97">
        <v>234</v>
      </c>
      <c r="AH97">
        <v>2</v>
      </c>
      <c r="AI97">
        <v>70008262</v>
      </c>
      <c r="AJ97">
        <v>75</v>
      </c>
      <c r="AK97">
        <v>3</v>
      </c>
      <c r="AL97">
        <v>-1897.7399999999998</v>
      </c>
      <c r="AM97">
        <v>0</v>
      </c>
      <c r="AN97">
        <v>0</v>
      </c>
      <c r="AO97">
        <v>0</v>
      </c>
      <c r="AP97">
        <v>0</v>
      </c>
      <c r="AQ97">
        <v>0</v>
      </c>
      <c r="AR97">
        <v>1</v>
      </c>
    </row>
    <row r="98" spans="1:44" x14ac:dyDescent="0.2">
      <c r="A98">
        <f>ROW(Source!A57)</f>
        <v>57</v>
      </c>
      <c r="B98">
        <v>70008263</v>
      </c>
      <c r="C98">
        <v>70008217</v>
      </c>
      <c r="D98">
        <v>27392246</v>
      </c>
      <c r="E98">
        <v>1</v>
      </c>
      <c r="F98">
        <v>1</v>
      </c>
      <c r="G98">
        <v>1</v>
      </c>
      <c r="H98">
        <v>3</v>
      </c>
      <c r="I98" t="s">
        <v>114</v>
      </c>
      <c r="J98" t="s">
        <v>116</v>
      </c>
      <c r="K98" t="s">
        <v>115</v>
      </c>
      <c r="L98">
        <v>1301</v>
      </c>
      <c r="N98">
        <v>1003</v>
      </c>
      <c r="O98" t="s">
        <v>45</v>
      </c>
      <c r="P98" t="s">
        <v>45</v>
      </c>
      <c r="Q98">
        <v>1</v>
      </c>
      <c r="X98">
        <v>37</v>
      </c>
      <c r="Y98">
        <v>6.3</v>
      </c>
      <c r="Z98">
        <v>0</v>
      </c>
      <c r="AA98">
        <v>0</v>
      </c>
      <c r="AB98">
        <v>0</v>
      </c>
      <c r="AC98">
        <v>0</v>
      </c>
      <c r="AD98">
        <v>1</v>
      </c>
      <c r="AE98">
        <v>0</v>
      </c>
      <c r="AF98" t="s">
        <v>6</v>
      </c>
      <c r="AG98">
        <v>37</v>
      </c>
      <c r="AH98">
        <v>2</v>
      </c>
      <c r="AI98">
        <v>70008263</v>
      </c>
      <c r="AJ98">
        <v>76</v>
      </c>
      <c r="AK98">
        <v>3</v>
      </c>
      <c r="AL98">
        <v>-233.1</v>
      </c>
      <c r="AM98">
        <v>0</v>
      </c>
      <c r="AN98">
        <v>0</v>
      </c>
      <c r="AO98">
        <v>0</v>
      </c>
      <c r="AP98">
        <v>0</v>
      </c>
      <c r="AQ98">
        <v>0</v>
      </c>
      <c r="AR98">
        <v>1</v>
      </c>
    </row>
    <row r="99" spans="1:44" x14ac:dyDescent="0.2">
      <c r="A99">
        <f>ROW(Source!A80)</f>
        <v>80</v>
      </c>
      <c r="B99">
        <v>69995059</v>
      </c>
      <c r="C99">
        <v>69995050</v>
      </c>
      <c r="D99">
        <v>27494941</v>
      </c>
      <c r="E99">
        <v>1</v>
      </c>
      <c r="F99">
        <v>1</v>
      </c>
      <c r="G99">
        <v>1</v>
      </c>
      <c r="H99">
        <v>1</v>
      </c>
      <c r="I99" t="s">
        <v>324</v>
      </c>
      <c r="J99" t="s">
        <v>6</v>
      </c>
      <c r="K99" t="s">
        <v>325</v>
      </c>
      <c r="L99">
        <v>1369</v>
      </c>
      <c r="N99">
        <v>1013</v>
      </c>
      <c r="O99" t="s">
        <v>313</v>
      </c>
      <c r="P99" t="s">
        <v>313</v>
      </c>
      <c r="Q99">
        <v>1</v>
      </c>
      <c r="X99">
        <v>142.68</v>
      </c>
      <c r="Y99">
        <v>0</v>
      </c>
      <c r="Z99">
        <v>0</v>
      </c>
      <c r="AA99">
        <v>0</v>
      </c>
      <c r="AB99">
        <v>8.5299999999999994</v>
      </c>
      <c r="AC99">
        <v>0</v>
      </c>
      <c r="AD99">
        <v>1</v>
      </c>
      <c r="AE99">
        <v>1</v>
      </c>
      <c r="AF99" t="s">
        <v>6</v>
      </c>
      <c r="AG99">
        <v>142.68</v>
      </c>
      <c r="AH99">
        <v>2</v>
      </c>
      <c r="AI99">
        <v>69995051</v>
      </c>
      <c r="AJ99">
        <v>77</v>
      </c>
      <c r="AK99">
        <v>0</v>
      </c>
      <c r="AL99">
        <v>0</v>
      </c>
      <c r="AM99">
        <v>0</v>
      </c>
      <c r="AN99">
        <v>0</v>
      </c>
      <c r="AO99">
        <v>0</v>
      </c>
      <c r="AP99">
        <v>0</v>
      </c>
      <c r="AQ99">
        <v>0</v>
      </c>
      <c r="AR99">
        <v>0</v>
      </c>
    </row>
    <row r="100" spans="1:44" x14ac:dyDescent="0.2">
      <c r="A100">
        <f>ROW(Source!A80)</f>
        <v>80</v>
      </c>
      <c r="B100">
        <v>69995060</v>
      </c>
      <c r="C100">
        <v>69995050</v>
      </c>
      <c r="D100">
        <v>121548</v>
      </c>
      <c r="E100">
        <v>1</v>
      </c>
      <c r="F100">
        <v>1</v>
      </c>
      <c r="G100">
        <v>1</v>
      </c>
      <c r="H100">
        <v>1</v>
      </c>
      <c r="I100" t="s">
        <v>36</v>
      </c>
      <c r="J100" t="s">
        <v>6</v>
      </c>
      <c r="K100" t="s">
        <v>326</v>
      </c>
      <c r="L100">
        <v>608254</v>
      </c>
      <c r="N100">
        <v>1013</v>
      </c>
      <c r="O100" t="s">
        <v>327</v>
      </c>
      <c r="P100" t="s">
        <v>327</v>
      </c>
      <c r="Q100">
        <v>1</v>
      </c>
      <c r="X100">
        <v>10.92</v>
      </c>
      <c r="Y100">
        <v>0</v>
      </c>
      <c r="Z100">
        <v>0</v>
      </c>
      <c r="AA100">
        <v>0</v>
      </c>
      <c r="AB100">
        <v>0</v>
      </c>
      <c r="AC100">
        <v>0</v>
      </c>
      <c r="AD100">
        <v>1</v>
      </c>
      <c r="AE100">
        <v>2</v>
      </c>
      <c r="AF100" t="s">
        <v>6</v>
      </c>
      <c r="AG100">
        <v>10.92</v>
      </c>
      <c r="AH100">
        <v>2</v>
      </c>
      <c r="AI100">
        <v>69995052</v>
      </c>
      <c r="AJ100">
        <v>78</v>
      </c>
      <c r="AK100">
        <v>0</v>
      </c>
      <c r="AL100">
        <v>0</v>
      </c>
      <c r="AM100">
        <v>0</v>
      </c>
      <c r="AN100">
        <v>0</v>
      </c>
      <c r="AO100">
        <v>0</v>
      </c>
      <c r="AP100">
        <v>0</v>
      </c>
      <c r="AQ100">
        <v>0</v>
      </c>
      <c r="AR100">
        <v>0</v>
      </c>
    </row>
    <row r="101" spans="1:44" x14ac:dyDescent="0.2">
      <c r="A101">
        <f>ROW(Source!A80)</f>
        <v>80</v>
      </c>
      <c r="B101">
        <v>69995061</v>
      </c>
      <c r="C101">
        <v>69995050</v>
      </c>
      <c r="D101">
        <v>27439418</v>
      </c>
      <c r="E101">
        <v>1</v>
      </c>
      <c r="F101">
        <v>1</v>
      </c>
      <c r="G101">
        <v>1</v>
      </c>
      <c r="H101">
        <v>2</v>
      </c>
      <c r="I101" t="s">
        <v>328</v>
      </c>
      <c r="J101" t="s">
        <v>329</v>
      </c>
      <c r="K101" t="s">
        <v>330</v>
      </c>
      <c r="L101">
        <v>1368</v>
      </c>
      <c r="N101">
        <v>1011</v>
      </c>
      <c r="O101" t="s">
        <v>317</v>
      </c>
      <c r="P101" t="s">
        <v>317</v>
      </c>
      <c r="Q101">
        <v>1</v>
      </c>
      <c r="X101">
        <v>9.69</v>
      </c>
      <c r="Y101">
        <v>0</v>
      </c>
      <c r="Z101">
        <v>91.69</v>
      </c>
      <c r="AA101">
        <v>13.61</v>
      </c>
      <c r="AB101">
        <v>0</v>
      </c>
      <c r="AC101">
        <v>0</v>
      </c>
      <c r="AD101">
        <v>1</v>
      </c>
      <c r="AE101">
        <v>0</v>
      </c>
      <c r="AF101" t="s">
        <v>6</v>
      </c>
      <c r="AG101">
        <v>9.69</v>
      </c>
      <c r="AH101">
        <v>2</v>
      </c>
      <c r="AI101">
        <v>69995053</v>
      </c>
      <c r="AJ101">
        <v>79</v>
      </c>
      <c r="AK101">
        <v>0</v>
      </c>
      <c r="AL101">
        <v>0</v>
      </c>
      <c r="AM101">
        <v>0</v>
      </c>
      <c r="AN101">
        <v>0</v>
      </c>
      <c r="AO101">
        <v>0</v>
      </c>
      <c r="AP101">
        <v>0</v>
      </c>
      <c r="AQ101">
        <v>0</v>
      </c>
      <c r="AR101">
        <v>0</v>
      </c>
    </row>
    <row r="102" spans="1:44" x14ac:dyDescent="0.2">
      <c r="A102">
        <f>ROW(Source!A80)</f>
        <v>80</v>
      </c>
      <c r="B102">
        <v>69995062</v>
      </c>
      <c r="C102">
        <v>69995050</v>
      </c>
      <c r="D102">
        <v>27439499</v>
      </c>
      <c r="E102">
        <v>1</v>
      </c>
      <c r="F102">
        <v>1</v>
      </c>
      <c r="G102">
        <v>1</v>
      </c>
      <c r="H102">
        <v>2</v>
      </c>
      <c r="I102" t="s">
        <v>331</v>
      </c>
      <c r="J102" t="s">
        <v>332</v>
      </c>
      <c r="K102" t="s">
        <v>333</v>
      </c>
      <c r="L102">
        <v>1368</v>
      </c>
      <c r="N102">
        <v>1011</v>
      </c>
      <c r="O102" t="s">
        <v>317</v>
      </c>
      <c r="P102" t="s">
        <v>317</v>
      </c>
      <c r="Q102">
        <v>1</v>
      </c>
      <c r="X102">
        <v>1.23</v>
      </c>
      <c r="Y102">
        <v>0</v>
      </c>
      <c r="Z102">
        <v>112.67</v>
      </c>
      <c r="AA102">
        <v>13.61</v>
      </c>
      <c r="AB102">
        <v>0</v>
      </c>
      <c r="AC102">
        <v>0</v>
      </c>
      <c r="AD102">
        <v>1</v>
      </c>
      <c r="AE102">
        <v>0</v>
      </c>
      <c r="AF102" t="s">
        <v>6</v>
      </c>
      <c r="AG102">
        <v>1.23</v>
      </c>
      <c r="AH102">
        <v>2</v>
      </c>
      <c r="AI102">
        <v>69995054</v>
      </c>
      <c r="AJ102">
        <v>80</v>
      </c>
      <c r="AK102">
        <v>0</v>
      </c>
      <c r="AL102">
        <v>0</v>
      </c>
      <c r="AM102">
        <v>0</v>
      </c>
      <c r="AN102">
        <v>0</v>
      </c>
      <c r="AO102">
        <v>0</v>
      </c>
      <c r="AP102">
        <v>0</v>
      </c>
      <c r="AQ102">
        <v>0</v>
      </c>
      <c r="AR102">
        <v>0</v>
      </c>
    </row>
    <row r="103" spans="1:44" x14ac:dyDescent="0.2">
      <c r="A103">
        <f>ROW(Source!A80)</f>
        <v>80</v>
      </c>
      <c r="B103">
        <v>69995063</v>
      </c>
      <c r="C103">
        <v>69995050</v>
      </c>
      <c r="D103">
        <v>27440113</v>
      </c>
      <c r="E103">
        <v>1</v>
      </c>
      <c r="F103">
        <v>1</v>
      </c>
      <c r="G103">
        <v>1</v>
      </c>
      <c r="H103">
        <v>2</v>
      </c>
      <c r="I103" t="s">
        <v>334</v>
      </c>
      <c r="J103" t="s">
        <v>335</v>
      </c>
      <c r="K103" t="s">
        <v>336</v>
      </c>
      <c r="L103">
        <v>1368</v>
      </c>
      <c r="N103">
        <v>1011</v>
      </c>
      <c r="O103" t="s">
        <v>317</v>
      </c>
      <c r="P103" t="s">
        <v>317</v>
      </c>
      <c r="Q103">
        <v>1</v>
      </c>
      <c r="X103">
        <v>2.86</v>
      </c>
      <c r="Y103">
        <v>0</v>
      </c>
      <c r="Z103">
        <v>29.26</v>
      </c>
      <c r="AA103">
        <v>0</v>
      </c>
      <c r="AB103">
        <v>0</v>
      </c>
      <c r="AC103">
        <v>0</v>
      </c>
      <c r="AD103">
        <v>1</v>
      </c>
      <c r="AE103">
        <v>0</v>
      </c>
      <c r="AF103" t="s">
        <v>6</v>
      </c>
      <c r="AG103">
        <v>2.86</v>
      </c>
      <c r="AH103">
        <v>2</v>
      </c>
      <c r="AI103">
        <v>69995055</v>
      </c>
      <c r="AJ103">
        <v>81</v>
      </c>
      <c r="AK103">
        <v>0</v>
      </c>
      <c r="AL103">
        <v>0</v>
      </c>
      <c r="AM103">
        <v>0</v>
      </c>
      <c r="AN103">
        <v>0</v>
      </c>
      <c r="AO103">
        <v>0</v>
      </c>
      <c r="AP103">
        <v>0</v>
      </c>
      <c r="AQ103">
        <v>0</v>
      </c>
      <c r="AR103">
        <v>0</v>
      </c>
    </row>
    <row r="104" spans="1:44" x14ac:dyDescent="0.2">
      <c r="A104">
        <f>ROW(Source!A80)</f>
        <v>80</v>
      </c>
      <c r="B104">
        <v>69995064</v>
      </c>
      <c r="C104">
        <v>69995050</v>
      </c>
      <c r="D104">
        <v>27440303</v>
      </c>
      <c r="E104">
        <v>1</v>
      </c>
      <c r="F104">
        <v>1</v>
      </c>
      <c r="G104">
        <v>1</v>
      </c>
      <c r="H104">
        <v>2</v>
      </c>
      <c r="I104" t="s">
        <v>314</v>
      </c>
      <c r="J104" t="s">
        <v>315</v>
      </c>
      <c r="K104" t="s">
        <v>316</v>
      </c>
      <c r="L104">
        <v>1368</v>
      </c>
      <c r="N104">
        <v>1011</v>
      </c>
      <c r="O104" t="s">
        <v>317</v>
      </c>
      <c r="P104" t="s">
        <v>317</v>
      </c>
      <c r="Q104">
        <v>1</v>
      </c>
      <c r="X104">
        <v>2.5299999999999998</v>
      </c>
      <c r="Y104">
        <v>0</v>
      </c>
      <c r="Z104">
        <v>2.95</v>
      </c>
      <c r="AA104">
        <v>0</v>
      </c>
      <c r="AB104">
        <v>0</v>
      </c>
      <c r="AC104">
        <v>0</v>
      </c>
      <c r="AD104">
        <v>1</v>
      </c>
      <c r="AE104">
        <v>0</v>
      </c>
      <c r="AF104" t="s">
        <v>6</v>
      </c>
      <c r="AG104">
        <v>2.5299999999999998</v>
      </c>
      <c r="AH104">
        <v>2</v>
      </c>
      <c r="AI104">
        <v>69995056</v>
      </c>
      <c r="AJ104">
        <v>82</v>
      </c>
      <c r="AK104">
        <v>0</v>
      </c>
      <c r="AL104">
        <v>0</v>
      </c>
      <c r="AM104">
        <v>0</v>
      </c>
      <c r="AN104">
        <v>0</v>
      </c>
      <c r="AO104">
        <v>0</v>
      </c>
      <c r="AP104">
        <v>0</v>
      </c>
      <c r="AQ104">
        <v>0</v>
      </c>
      <c r="AR104">
        <v>0</v>
      </c>
    </row>
    <row r="105" spans="1:44" x14ac:dyDescent="0.2">
      <c r="A105">
        <f>ROW(Source!A80)</f>
        <v>80</v>
      </c>
      <c r="B105">
        <v>69995065</v>
      </c>
      <c r="C105">
        <v>69995050</v>
      </c>
      <c r="D105">
        <v>27441327</v>
      </c>
      <c r="E105">
        <v>1</v>
      </c>
      <c r="F105">
        <v>1</v>
      </c>
      <c r="G105">
        <v>1</v>
      </c>
      <c r="H105">
        <v>2</v>
      </c>
      <c r="I105" t="s">
        <v>337</v>
      </c>
      <c r="J105" t="s">
        <v>338</v>
      </c>
      <c r="K105" t="s">
        <v>339</v>
      </c>
      <c r="L105">
        <v>1368</v>
      </c>
      <c r="N105">
        <v>1011</v>
      </c>
      <c r="O105" t="s">
        <v>317</v>
      </c>
      <c r="P105" t="s">
        <v>317</v>
      </c>
      <c r="Q105">
        <v>1</v>
      </c>
      <c r="X105">
        <v>1.84</v>
      </c>
      <c r="Y105">
        <v>0</v>
      </c>
      <c r="Z105">
        <v>93.37</v>
      </c>
      <c r="AA105">
        <v>11.69</v>
      </c>
      <c r="AB105">
        <v>0</v>
      </c>
      <c r="AC105">
        <v>0</v>
      </c>
      <c r="AD105">
        <v>1</v>
      </c>
      <c r="AE105">
        <v>0</v>
      </c>
      <c r="AF105" t="s">
        <v>6</v>
      </c>
      <c r="AG105">
        <v>1.84</v>
      </c>
      <c r="AH105">
        <v>2</v>
      </c>
      <c r="AI105">
        <v>69995057</v>
      </c>
      <c r="AJ105">
        <v>83</v>
      </c>
      <c r="AK105">
        <v>0</v>
      </c>
      <c r="AL105">
        <v>0</v>
      </c>
      <c r="AM105">
        <v>0</v>
      </c>
      <c r="AN105">
        <v>0</v>
      </c>
      <c r="AO105">
        <v>0</v>
      </c>
      <c r="AP105">
        <v>0</v>
      </c>
      <c r="AQ105">
        <v>0</v>
      </c>
      <c r="AR105">
        <v>0</v>
      </c>
    </row>
    <row r="106" spans="1:44" x14ac:dyDescent="0.2">
      <c r="A106">
        <f>ROW(Source!A80)</f>
        <v>80</v>
      </c>
      <c r="B106">
        <v>69995066</v>
      </c>
      <c r="C106">
        <v>69995050</v>
      </c>
      <c r="D106">
        <v>27378635</v>
      </c>
      <c r="E106">
        <v>1</v>
      </c>
      <c r="F106">
        <v>1</v>
      </c>
      <c r="G106">
        <v>1</v>
      </c>
      <c r="H106">
        <v>3</v>
      </c>
      <c r="I106" t="s">
        <v>343</v>
      </c>
      <c r="J106" t="s">
        <v>344</v>
      </c>
      <c r="K106" t="s">
        <v>345</v>
      </c>
      <c r="L106">
        <v>1348</v>
      </c>
      <c r="N106">
        <v>1009</v>
      </c>
      <c r="O106" t="s">
        <v>346</v>
      </c>
      <c r="P106" t="s">
        <v>346</v>
      </c>
      <c r="Q106">
        <v>1000</v>
      </c>
      <c r="X106">
        <v>3.3300000000000001E-3</v>
      </c>
      <c r="Y106">
        <v>8921.83</v>
      </c>
      <c r="Z106">
        <v>0</v>
      </c>
      <c r="AA106">
        <v>0</v>
      </c>
      <c r="AB106">
        <v>0</v>
      </c>
      <c r="AC106">
        <v>0</v>
      </c>
      <c r="AD106">
        <v>1</v>
      </c>
      <c r="AE106">
        <v>0</v>
      </c>
      <c r="AF106" t="s">
        <v>6</v>
      </c>
      <c r="AG106">
        <v>3.3300000000000001E-3</v>
      </c>
      <c r="AH106">
        <v>3</v>
      </c>
      <c r="AI106">
        <v>-1</v>
      </c>
      <c r="AJ106" t="s">
        <v>6</v>
      </c>
      <c r="AK106">
        <v>4</v>
      </c>
      <c r="AL106">
        <v>-29.709693900000001</v>
      </c>
      <c r="AM106">
        <v>0</v>
      </c>
      <c r="AN106">
        <v>0</v>
      </c>
      <c r="AO106">
        <v>0</v>
      </c>
      <c r="AP106">
        <v>0</v>
      </c>
      <c r="AQ106">
        <v>0</v>
      </c>
      <c r="AR106">
        <v>1</v>
      </c>
    </row>
    <row r="107" spans="1:44" x14ac:dyDescent="0.2">
      <c r="A107">
        <f>ROW(Source!A80)</f>
        <v>80</v>
      </c>
      <c r="B107">
        <v>69995067</v>
      </c>
      <c r="C107">
        <v>69995050</v>
      </c>
      <c r="D107">
        <v>27378925</v>
      </c>
      <c r="E107">
        <v>1</v>
      </c>
      <c r="F107">
        <v>1</v>
      </c>
      <c r="G107">
        <v>1</v>
      </c>
      <c r="H107">
        <v>3</v>
      </c>
      <c r="I107" t="s">
        <v>347</v>
      </c>
      <c r="J107" t="s">
        <v>348</v>
      </c>
      <c r="K107" t="s">
        <v>349</v>
      </c>
      <c r="L107">
        <v>1348</v>
      </c>
      <c r="N107">
        <v>1009</v>
      </c>
      <c r="O107" t="s">
        <v>346</v>
      </c>
      <c r="P107" t="s">
        <v>346</v>
      </c>
      <c r="Q107">
        <v>1000</v>
      </c>
      <c r="X107">
        <v>1.6000000000000001E-3</v>
      </c>
      <c r="Y107">
        <v>12430</v>
      </c>
      <c r="Z107">
        <v>0</v>
      </c>
      <c r="AA107">
        <v>0</v>
      </c>
      <c r="AB107">
        <v>0</v>
      </c>
      <c r="AC107">
        <v>0</v>
      </c>
      <c r="AD107">
        <v>1</v>
      </c>
      <c r="AE107">
        <v>0</v>
      </c>
      <c r="AF107" t="s">
        <v>6</v>
      </c>
      <c r="AG107">
        <v>1.6000000000000001E-3</v>
      </c>
      <c r="AH107">
        <v>3</v>
      </c>
      <c r="AI107">
        <v>-1</v>
      </c>
      <c r="AJ107" t="s">
        <v>6</v>
      </c>
      <c r="AK107">
        <v>4</v>
      </c>
      <c r="AL107">
        <v>-19.888000000000002</v>
      </c>
      <c r="AM107">
        <v>0</v>
      </c>
      <c r="AN107">
        <v>0</v>
      </c>
      <c r="AO107">
        <v>0</v>
      </c>
      <c r="AP107">
        <v>0</v>
      </c>
      <c r="AQ107">
        <v>0</v>
      </c>
      <c r="AR107">
        <v>1</v>
      </c>
    </row>
    <row r="108" spans="1:44" x14ac:dyDescent="0.2">
      <c r="A108">
        <f>ROW(Source!A80)</f>
        <v>80</v>
      </c>
      <c r="B108">
        <v>69995068</v>
      </c>
      <c r="C108">
        <v>69995050</v>
      </c>
      <c r="D108">
        <v>27375912</v>
      </c>
      <c r="E108">
        <v>1</v>
      </c>
      <c r="F108">
        <v>1</v>
      </c>
      <c r="G108">
        <v>1</v>
      </c>
      <c r="H108">
        <v>3</v>
      </c>
      <c r="I108" t="s">
        <v>350</v>
      </c>
      <c r="J108" t="s">
        <v>351</v>
      </c>
      <c r="K108" t="s">
        <v>352</v>
      </c>
      <c r="L108">
        <v>1348</v>
      </c>
      <c r="N108">
        <v>1009</v>
      </c>
      <c r="O108" t="s">
        <v>346</v>
      </c>
      <c r="P108" t="s">
        <v>346</v>
      </c>
      <c r="Q108">
        <v>1000</v>
      </c>
      <c r="X108">
        <v>3.7499999999999999E-2</v>
      </c>
      <c r="Y108">
        <v>1695</v>
      </c>
      <c r="Z108">
        <v>0</v>
      </c>
      <c r="AA108">
        <v>0</v>
      </c>
      <c r="AB108">
        <v>0</v>
      </c>
      <c r="AC108">
        <v>0</v>
      </c>
      <c r="AD108">
        <v>1</v>
      </c>
      <c r="AE108">
        <v>0</v>
      </c>
      <c r="AF108" t="s">
        <v>6</v>
      </c>
      <c r="AG108">
        <v>3.7499999999999999E-2</v>
      </c>
      <c r="AH108">
        <v>3</v>
      </c>
      <c r="AI108">
        <v>-1</v>
      </c>
      <c r="AJ108" t="s">
        <v>6</v>
      </c>
      <c r="AK108">
        <v>4</v>
      </c>
      <c r="AL108">
        <v>-63.5625</v>
      </c>
      <c r="AM108">
        <v>0</v>
      </c>
      <c r="AN108">
        <v>0</v>
      </c>
      <c r="AO108">
        <v>0</v>
      </c>
      <c r="AP108">
        <v>0</v>
      </c>
      <c r="AQ108">
        <v>0</v>
      </c>
      <c r="AR108">
        <v>1</v>
      </c>
    </row>
    <row r="109" spans="1:44" x14ac:dyDescent="0.2">
      <c r="A109">
        <f>ROW(Source!A80)</f>
        <v>80</v>
      </c>
      <c r="B109">
        <v>69995069</v>
      </c>
      <c r="C109">
        <v>69995050</v>
      </c>
      <c r="D109">
        <v>27371697</v>
      </c>
      <c r="E109">
        <v>1</v>
      </c>
      <c r="F109">
        <v>1</v>
      </c>
      <c r="G109">
        <v>1</v>
      </c>
      <c r="H109">
        <v>3</v>
      </c>
      <c r="I109" t="s">
        <v>353</v>
      </c>
      <c r="J109" t="s">
        <v>354</v>
      </c>
      <c r="K109" t="s">
        <v>355</v>
      </c>
      <c r="L109">
        <v>1346</v>
      </c>
      <c r="N109">
        <v>1009</v>
      </c>
      <c r="O109" t="s">
        <v>29</v>
      </c>
      <c r="P109" t="s">
        <v>29</v>
      </c>
      <c r="Q109">
        <v>1</v>
      </c>
      <c r="X109">
        <v>173</v>
      </c>
      <c r="Y109">
        <v>9.0399999999999991</v>
      </c>
      <c r="Z109">
        <v>0</v>
      </c>
      <c r="AA109">
        <v>0</v>
      </c>
      <c r="AB109">
        <v>0</v>
      </c>
      <c r="AC109">
        <v>0</v>
      </c>
      <c r="AD109">
        <v>1</v>
      </c>
      <c r="AE109">
        <v>0</v>
      </c>
      <c r="AF109" t="s">
        <v>6</v>
      </c>
      <c r="AG109">
        <v>173</v>
      </c>
      <c r="AH109">
        <v>3</v>
      </c>
      <c r="AI109">
        <v>-1</v>
      </c>
      <c r="AJ109" t="s">
        <v>6</v>
      </c>
      <c r="AK109">
        <v>4</v>
      </c>
      <c r="AL109">
        <v>-1563.9199999999998</v>
      </c>
      <c r="AM109">
        <v>0</v>
      </c>
      <c r="AN109">
        <v>0</v>
      </c>
      <c r="AO109">
        <v>0</v>
      </c>
      <c r="AP109">
        <v>0</v>
      </c>
      <c r="AQ109">
        <v>0</v>
      </c>
      <c r="AR109">
        <v>1</v>
      </c>
    </row>
    <row r="110" spans="1:44" x14ac:dyDescent="0.2">
      <c r="A110">
        <f>ROW(Source!A80)</f>
        <v>80</v>
      </c>
      <c r="B110">
        <v>69995070</v>
      </c>
      <c r="C110">
        <v>69995050</v>
      </c>
      <c r="D110">
        <v>27373116</v>
      </c>
      <c r="E110">
        <v>1</v>
      </c>
      <c r="F110">
        <v>1</v>
      </c>
      <c r="G110">
        <v>1</v>
      </c>
      <c r="H110">
        <v>3</v>
      </c>
      <c r="I110" t="s">
        <v>356</v>
      </c>
      <c r="J110" t="s">
        <v>357</v>
      </c>
      <c r="K110" t="s">
        <v>358</v>
      </c>
      <c r="L110">
        <v>1327</v>
      </c>
      <c r="N110">
        <v>1005</v>
      </c>
      <c r="O110" t="s">
        <v>59</v>
      </c>
      <c r="P110" t="s">
        <v>59</v>
      </c>
      <c r="Q110">
        <v>1</v>
      </c>
      <c r="X110">
        <v>142</v>
      </c>
      <c r="Y110">
        <v>5.29</v>
      </c>
      <c r="Z110">
        <v>0</v>
      </c>
      <c r="AA110">
        <v>0</v>
      </c>
      <c r="AB110">
        <v>0</v>
      </c>
      <c r="AC110">
        <v>0</v>
      </c>
      <c r="AD110">
        <v>1</v>
      </c>
      <c r="AE110">
        <v>0</v>
      </c>
      <c r="AF110" t="s">
        <v>6</v>
      </c>
      <c r="AG110">
        <v>142</v>
      </c>
      <c r="AH110">
        <v>3</v>
      </c>
      <c r="AI110">
        <v>-1</v>
      </c>
      <c r="AJ110" t="s">
        <v>6</v>
      </c>
      <c r="AK110">
        <v>4</v>
      </c>
      <c r="AL110">
        <v>-751.18</v>
      </c>
      <c r="AM110">
        <v>0</v>
      </c>
      <c r="AN110">
        <v>0</v>
      </c>
      <c r="AO110">
        <v>0</v>
      </c>
      <c r="AP110">
        <v>0</v>
      </c>
      <c r="AQ110">
        <v>0</v>
      </c>
      <c r="AR110">
        <v>1</v>
      </c>
    </row>
    <row r="111" spans="1:44" x14ac:dyDescent="0.2">
      <c r="A111">
        <f>ROW(Source!A80)</f>
        <v>80</v>
      </c>
      <c r="B111">
        <v>69995071</v>
      </c>
      <c r="C111">
        <v>69995050</v>
      </c>
      <c r="D111">
        <v>27379044</v>
      </c>
      <c r="E111">
        <v>1</v>
      </c>
      <c r="F111">
        <v>1</v>
      </c>
      <c r="G111">
        <v>1</v>
      </c>
      <c r="H111">
        <v>3</v>
      </c>
      <c r="I111" t="s">
        <v>359</v>
      </c>
      <c r="J111" t="s">
        <v>360</v>
      </c>
      <c r="K111" t="s">
        <v>361</v>
      </c>
      <c r="L111">
        <v>1035</v>
      </c>
      <c r="N111">
        <v>1013</v>
      </c>
      <c r="O111" t="s">
        <v>362</v>
      </c>
      <c r="P111" t="s">
        <v>362</v>
      </c>
      <c r="Q111">
        <v>1</v>
      </c>
      <c r="X111">
        <v>0</v>
      </c>
      <c r="Y111">
        <v>0</v>
      </c>
      <c r="Z111">
        <v>0</v>
      </c>
      <c r="AA111">
        <v>0</v>
      </c>
      <c r="AB111">
        <v>0</v>
      </c>
      <c r="AC111">
        <v>1</v>
      </c>
      <c r="AD111">
        <v>0</v>
      </c>
      <c r="AE111">
        <v>0</v>
      </c>
      <c r="AF111" t="s">
        <v>6</v>
      </c>
      <c r="AG111">
        <v>0</v>
      </c>
      <c r="AH111">
        <v>3</v>
      </c>
      <c r="AI111">
        <v>-1</v>
      </c>
      <c r="AJ111" t="s">
        <v>6</v>
      </c>
      <c r="AK111">
        <v>0</v>
      </c>
      <c r="AL111">
        <v>0</v>
      </c>
      <c r="AM111">
        <v>0</v>
      </c>
      <c r="AN111">
        <v>0</v>
      </c>
      <c r="AO111">
        <v>0</v>
      </c>
      <c r="AP111">
        <v>0</v>
      </c>
      <c r="AQ111">
        <v>0</v>
      </c>
      <c r="AR111">
        <v>0</v>
      </c>
    </row>
    <row r="112" spans="1:44" x14ac:dyDescent="0.2">
      <c r="A112">
        <f>ROW(Source!A80)</f>
        <v>80</v>
      </c>
      <c r="B112">
        <v>69995072</v>
      </c>
      <c r="C112">
        <v>69995050</v>
      </c>
      <c r="D112">
        <v>27393158</v>
      </c>
      <c r="E112">
        <v>1</v>
      </c>
      <c r="F112">
        <v>1</v>
      </c>
      <c r="G112">
        <v>1</v>
      </c>
      <c r="H112">
        <v>3</v>
      </c>
      <c r="I112" t="s">
        <v>363</v>
      </c>
      <c r="J112" t="s">
        <v>364</v>
      </c>
      <c r="K112" t="s">
        <v>365</v>
      </c>
      <c r="L112">
        <v>1327</v>
      </c>
      <c r="N112">
        <v>1005</v>
      </c>
      <c r="O112" t="s">
        <v>59</v>
      </c>
      <c r="P112" t="s">
        <v>59</v>
      </c>
      <c r="Q112">
        <v>1</v>
      </c>
      <c r="X112">
        <v>100</v>
      </c>
      <c r="Y112">
        <v>443.96</v>
      </c>
      <c r="Z112">
        <v>0</v>
      </c>
      <c r="AA112">
        <v>0</v>
      </c>
      <c r="AB112">
        <v>0</v>
      </c>
      <c r="AC112">
        <v>0</v>
      </c>
      <c r="AD112">
        <v>1</v>
      </c>
      <c r="AE112">
        <v>0</v>
      </c>
      <c r="AF112" t="s">
        <v>6</v>
      </c>
      <c r="AG112">
        <v>100</v>
      </c>
      <c r="AH112">
        <v>3</v>
      </c>
      <c r="AI112">
        <v>-1</v>
      </c>
      <c r="AJ112" t="s">
        <v>6</v>
      </c>
      <c r="AK112">
        <v>4</v>
      </c>
      <c r="AL112">
        <v>-44396</v>
      </c>
      <c r="AM112">
        <v>0</v>
      </c>
      <c r="AN112">
        <v>0</v>
      </c>
      <c r="AO112">
        <v>0</v>
      </c>
      <c r="AP112">
        <v>0</v>
      </c>
      <c r="AQ112">
        <v>0</v>
      </c>
      <c r="AR112">
        <v>1</v>
      </c>
    </row>
    <row r="113" spans="1:44" x14ac:dyDescent="0.2">
      <c r="A113">
        <f>ROW(Source!A80)</f>
        <v>80</v>
      </c>
      <c r="B113">
        <v>69995073</v>
      </c>
      <c r="C113">
        <v>69995050</v>
      </c>
      <c r="D113">
        <v>27407762</v>
      </c>
      <c r="E113">
        <v>1</v>
      </c>
      <c r="F113">
        <v>1</v>
      </c>
      <c r="G113">
        <v>1</v>
      </c>
      <c r="H113">
        <v>3</v>
      </c>
      <c r="I113" t="s">
        <v>366</v>
      </c>
      <c r="J113" t="s">
        <v>367</v>
      </c>
      <c r="K113" t="s">
        <v>368</v>
      </c>
      <c r="L113">
        <v>1339</v>
      </c>
      <c r="N113">
        <v>1007</v>
      </c>
      <c r="O113" t="s">
        <v>226</v>
      </c>
      <c r="P113" t="s">
        <v>226</v>
      </c>
      <c r="Q113">
        <v>1</v>
      </c>
      <c r="X113">
        <v>0.16700000000000001</v>
      </c>
      <c r="Y113">
        <v>408.22</v>
      </c>
      <c r="Z113">
        <v>0</v>
      </c>
      <c r="AA113">
        <v>0</v>
      </c>
      <c r="AB113">
        <v>0</v>
      </c>
      <c r="AC113">
        <v>0</v>
      </c>
      <c r="AD113">
        <v>1</v>
      </c>
      <c r="AE113">
        <v>0</v>
      </c>
      <c r="AF113" t="s">
        <v>6</v>
      </c>
      <c r="AG113">
        <v>0.16700000000000001</v>
      </c>
      <c r="AH113">
        <v>3</v>
      </c>
      <c r="AI113">
        <v>-1</v>
      </c>
      <c r="AJ113" t="s">
        <v>6</v>
      </c>
      <c r="AK113">
        <v>4</v>
      </c>
      <c r="AL113">
        <v>-68.172740000000005</v>
      </c>
      <c r="AM113">
        <v>0</v>
      </c>
      <c r="AN113">
        <v>0</v>
      </c>
      <c r="AO113">
        <v>0</v>
      </c>
      <c r="AP113">
        <v>0</v>
      </c>
      <c r="AQ113">
        <v>0</v>
      </c>
      <c r="AR113">
        <v>1</v>
      </c>
    </row>
    <row r="114" spans="1:44" x14ac:dyDescent="0.2">
      <c r="A114">
        <f>ROW(Source!A80)</f>
        <v>80</v>
      </c>
      <c r="B114">
        <v>69995074</v>
      </c>
      <c r="C114">
        <v>69995050</v>
      </c>
      <c r="D114">
        <v>27415688</v>
      </c>
      <c r="E114">
        <v>1</v>
      </c>
      <c r="F114">
        <v>1</v>
      </c>
      <c r="G114">
        <v>1</v>
      </c>
      <c r="H114">
        <v>3</v>
      </c>
      <c r="I114" t="s">
        <v>369</v>
      </c>
      <c r="J114" t="s">
        <v>370</v>
      </c>
      <c r="K114" t="s">
        <v>371</v>
      </c>
      <c r="L114">
        <v>1348</v>
      </c>
      <c r="N114">
        <v>1009</v>
      </c>
      <c r="O114" t="s">
        <v>346</v>
      </c>
      <c r="P114" t="s">
        <v>346</v>
      </c>
      <c r="Q114">
        <v>1000</v>
      </c>
      <c r="X114">
        <v>2.58E-2</v>
      </c>
      <c r="Y114">
        <v>730</v>
      </c>
      <c r="Z114">
        <v>0</v>
      </c>
      <c r="AA114">
        <v>0</v>
      </c>
      <c r="AB114">
        <v>0</v>
      </c>
      <c r="AC114">
        <v>0</v>
      </c>
      <c r="AD114">
        <v>1</v>
      </c>
      <c r="AE114">
        <v>0</v>
      </c>
      <c r="AF114" t="s">
        <v>6</v>
      </c>
      <c r="AG114">
        <v>2.58E-2</v>
      </c>
      <c r="AH114">
        <v>3</v>
      </c>
      <c r="AI114">
        <v>-1</v>
      </c>
      <c r="AJ114" t="s">
        <v>6</v>
      </c>
      <c r="AK114">
        <v>4</v>
      </c>
      <c r="AL114">
        <v>-18.834</v>
      </c>
      <c r="AM114">
        <v>0</v>
      </c>
      <c r="AN114">
        <v>0</v>
      </c>
      <c r="AO114">
        <v>0</v>
      </c>
      <c r="AP114">
        <v>0</v>
      </c>
      <c r="AQ114">
        <v>0</v>
      </c>
      <c r="AR114">
        <v>1</v>
      </c>
    </row>
    <row r="115" spans="1:44" x14ac:dyDescent="0.2">
      <c r="A115">
        <f>ROW(Source!A81)</f>
        <v>81</v>
      </c>
      <c r="B115">
        <v>69995059</v>
      </c>
      <c r="C115">
        <v>69995050</v>
      </c>
      <c r="D115">
        <v>27494941</v>
      </c>
      <c r="E115">
        <v>1</v>
      </c>
      <c r="F115">
        <v>1</v>
      </c>
      <c r="G115">
        <v>1</v>
      </c>
      <c r="H115">
        <v>1</v>
      </c>
      <c r="I115" t="s">
        <v>324</v>
      </c>
      <c r="J115" t="s">
        <v>6</v>
      </c>
      <c r="K115" t="s">
        <v>325</v>
      </c>
      <c r="L115">
        <v>1369</v>
      </c>
      <c r="N115">
        <v>1013</v>
      </c>
      <c r="O115" t="s">
        <v>313</v>
      </c>
      <c r="P115" t="s">
        <v>313</v>
      </c>
      <c r="Q115">
        <v>1</v>
      </c>
      <c r="X115">
        <v>142.68</v>
      </c>
      <c r="Y115">
        <v>0</v>
      </c>
      <c r="Z115">
        <v>0</v>
      </c>
      <c r="AA115">
        <v>0</v>
      </c>
      <c r="AB115">
        <v>8.5299999999999994</v>
      </c>
      <c r="AC115">
        <v>0</v>
      </c>
      <c r="AD115">
        <v>1</v>
      </c>
      <c r="AE115">
        <v>1</v>
      </c>
      <c r="AF115" t="s">
        <v>6</v>
      </c>
      <c r="AG115">
        <v>142.68</v>
      </c>
      <c r="AH115">
        <v>2</v>
      </c>
      <c r="AI115">
        <v>69995051</v>
      </c>
      <c r="AJ115">
        <v>87</v>
      </c>
      <c r="AK115">
        <v>0</v>
      </c>
      <c r="AL115">
        <v>0</v>
      </c>
      <c r="AM115">
        <v>0</v>
      </c>
      <c r="AN115">
        <v>0</v>
      </c>
      <c r="AO115">
        <v>0</v>
      </c>
      <c r="AP115">
        <v>0</v>
      </c>
      <c r="AQ115">
        <v>0</v>
      </c>
      <c r="AR115">
        <v>0</v>
      </c>
    </row>
    <row r="116" spans="1:44" x14ac:dyDescent="0.2">
      <c r="A116">
        <f>ROW(Source!A81)</f>
        <v>81</v>
      </c>
      <c r="B116">
        <v>69995060</v>
      </c>
      <c r="C116">
        <v>69995050</v>
      </c>
      <c r="D116">
        <v>121548</v>
      </c>
      <c r="E116">
        <v>1</v>
      </c>
      <c r="F116">
        <v>1</v>
      </c>
      <c r="G116">
        <v>1</v>
      </c>
      <c r="H116">
        <v>1</v>
      </c>
      <c r="I116" t="s">
        <v>36</v>
      </c>
      <c r="J116" t="s">
        <v>6</v>
      </c>
      <c r="K116" t="s">
        <v>326</v>
      </c>
      <c r="L116">
        <v>608254</v>
      </c>
      <c r="N116">
        <v>1013</v>
      </c>
      <c r="O116" t="s">
        <v>327</v>
      </c>
      <c r="P116" t="s">
        <v>327</v>
      </c>
      <c r="Q116">
        <v>1</v>
      </c>
      <c r="X116">
        <v>10.92</v>
      </c>
      <c r="Y116">
        <v>0</v>
      </c>
      <c r="Z116">
        <v>0</v>
      </c>
      <c r="AA116">
        <v>0</v>
      </c>
      <c r="AB116">
        <v>0</v>
      </c>
      <c r="AC116">
        <v>0</v>
      </c>
      <c r="AD116">
        <v>1</v>
      </c>
      <c r="AE116">
        <v>2</v>
      </c>
      <c r="AF116" t="s">
        <v>6</v>
      </c>
      <c r="AG116">
        <v>10.92</v>
      </c>
      <c r="AH116">
        <v>2</v>
      </c>
      <c r="AI116">
        <v>69995052</v>
      </c>
      <c r="AJ116">
        <v>88</v>
      </c>
      <c r="AK116">
        <v>0</v>
      </c>
      <c r="AL116">
        <v>0</v>
      </c>
      <c r="AM116">
        <v>0</v>
      </c>
      <c r="AN116">
        <v>0</v>
      </c>
      <c r="AO116">
        <v>0</v>
      </c>
      <c r="AP116">
        <v>0</v>
      </c>
      <c r="AQ116">
        <v>0</v>
      </c>
      <c r="AR116">
        <v>0</v>
      </c>
    </row>
    <row r="117" spans="1:44" x14ac:dyDescent="0.2">
      <c r="A117">
        <f>ROW(Source!A81)</f>
        <v>81</v>
      </c>
      <c r="B117">
        <v>69995061</v>
      </c>
      <c r="C117">
        <v>69995050</v>
      </c>
      <c r="D117">
        <v>27439418</v>
      </c>
      <c r="E117">
        <v>1</v>
      </c>
      <c r="F117">
        <v>1</v>
      </c>
      <c r="G117">
        <v>1</v>
      </c>
      <c r="H117">
        <v>2</v>
      </c>
      <c r="I117" t="s">
        <v>328</v>
      </c>
      <c r="J117" t="s">
        <v>329</v>
      </c>
      <c r="K117" t="s">
        <v>330</v>
      </c>
      <c r="L117">
        <v>1368</v>
      </c>
      <c r="N117">
        <v>1011</v>
      </c>
      <c r="O117" t="s">
        <v>317</v>
      </c>
      <c r="P117" t="s">
        <v>317</v>
      </c>
      <c r="Q117">
        <v>1</v>
      </c>
      <c r="X117">
        <v>9.69</v>
      </c>
      <c r="Y117">
        <v>0</v>
      </c>
      <c r="Z117">
        <v>91.69</v>
      </c>
      <c r="AA117">
        <v>13.61</v>
      </c>
      <c r="AB117">
        <v>0</v>
      </c>
      <c r="AC117">
        <v>0</v>
      </c>
      <c r="AD117">
        <v>1</v>
      </c>
      <c r="AE117">
        <v>0</v>
      </c>
      <c r="AF117" t="s">
        <v>6</v>
      </c>
      <c r="AG117">
        <v>9.69</v>
      </c>
      <c r="AH117">
        <v>2</v>
      </c>
      <c r="AI117">
        <v>69995053</v>
      </c>
      <c r="AJ117">
        <v>89</v>
      </c>
      <c r="AK117">
        <v>0</v>
      </c>
      <c r="AL117">
        <v>0</v>
      </c>
      <c r="AM117">
        <v>0</v>
      </c>
      <c r="AN117">
        <v>0</v>
      </c>
      <c r="AO117">
        <v>0</v>
      </c>
      <c r="AP117">
        <v>0</v>
      </c>
      <c r="AQ117">
        <v>0</v>
      </c>
      <c r="AR117">
        <v>0</v>
      </c>
    </row>
    <row r="118" spans="1:44" x14ac:dyDescent="0.2">
      <c r="A118">
        <f>ROW(Source!A81)</f>
        <v>81</v>
      </c>
      <c r="B118">
        <v>69995062</v>
      </c>
      <c r="C118">
        <v>69995050</v>
      </c>
      <c r="D118">
        <v>27439499</v>
      </c>
      <c r="E118">
        <v>1</v>
      </c>
      <c r="F118">
        <v>1</v>
      </c>
      <c r="G118">
        <v>1</v>
      </c>
      <c r="H118">
        <v>2</v>
      </c>
      <c r="I118" t="s">
        <v>331</v>
      </c>
      <c r="J118" t="s">
        <v>332</v>
      </c>
      <c r="K118" t="s">
        <v>333</v>
      </c>
      <c r="L118">
        <v>1368</v>
      </c>
      <c r="N118">
        <v>1011</v>
      </c>
      <c r="O118" t="s">
        <v>317</v>
      </c>
      <c r="P118" t="s">
        <v>317</v>
      </c>
      <c r="Q118">
        <v>1</v>
      </c>
      <c r="X118">
        <v>1.23</v>
      </c>
      <c r="Y118">
        <v>0</v>
      </c>
      <c r="Z118">
        <v>112.67</v>
      </c>
      <c r="AA118">
        <v>13.61</v>
      </c>
      <c r="AB118">
        <v>0</v>
      </c>
      <c r="AC118">
        <v>0</v>
      </c>
      <c r="AD118">
        <v>1</v>
      </c>
      <c r="AE118">
        <v>0</v>
      </c>
      <c r="AF118" t="s">
        <v>6</v>
      </c>
      <c r="AG118">
        <v>1.23</v>
      </c>
      <c r="AH118">
        <v>2</v>
      </c>
      <c r="AI118">
        <v>69995054</v>
      </c>
      <c r="AJ118">
        <v>90</v>
      </c>
      <c r="AK118">
        <v>0</v>
      </c>
      <c r="AL118">
        <v>0</v>
      </c>
      <c r="AM118">
        <v>0</v>
      </c>
      <c r="AN118">
        <v>0</v>
      </c>
      <c r="AO118">
        <v>0</v>
      </c>
      <c r="AP118">
        <v>0</v>
      </c>
      <c r="AQ118">
        <v>0</v>
      </c>
      <c r="AR118">
        <v>0</v>
      </c>
    </row>
    <row r="119" spans="1:44" x14ac:dyDescent="0.2">
      <c r="A119">
        <f>ROW(Source!A81)</f>
        <v>81</v>
      </c>
      <c r="B119">
        <v>69995063</v>
      </c>
      <c r="C119">
        <v>69995050</v>
      </c>
      <c r="D119">
        <v>27440113</v>
      </c>
      <c r="E119">
        <v>1</v>
      </c>
      <c r="F119">
        <v>1</v>
      </c>
      <c r="G119">
        <v>1</v>
      </c>
      <c r="H119">
        <v>2</v>
      </c>
      <c r="I119" t="s">
        <v>334</v>
      </c>
      <c r="J119" t="s">
        <v>335</v>
      </c>
      <c r="K119" t="s">
        <v>336</v>
      </c>
      <c r="L119">
        <v>1368</v>
      </c>
      <c r="N119">
        <v>1011</v>
      </c>
      <c r="O119" t="s">
        <v>317</v>
      </c>
      <c r="P119" t="s">
        <v>317</v>
      </c>
      <c r="Q119">
        <v>1</v>
      </c>
      <c r="X119">
        <v>2.86</v>
      </c>
      <c r="Y119">
        <v>0</v>
      </c>
      <c r="Z119">
        <v>29.26</v>
      </c>
      <c r="AA119">
        <v>0</v>
      </c>
      <c r="AB119">
        <v>0</v>
      </c>
      <c r="AC119">
        <v>0</v>
      </c>
      <c r="AD119">
        <v>1</v>
      </c>
      <c r="AE119">
        <v>0</v>
      </c>
      <c r="AF119" t="s">
        <v>6</v>
      </c>
      <c r="AG119">
        <v>2.86</v>
      </c>
      <c r="AH119">
        <v>2</v>
      </c>
      <c r="AI119">
        <v>69995055</v>
      </c>
      <c r="AJ119">
        <v>91</v>
      </c>
      <c r="AK119">
        <v>0</v>
      </c>
      <c r="AL119">
        <v>0</v>
      </c>
      <c r="AM119">
        <v>0</v>
      </c>
      <c r="AN119">
        <v>0</v>
      </c>
      <c r="AO119">
        <v>0</v>
      </c>
      <c r="AP119">
        <v>0</v>
      </c>
      <c r="AQ119">
        <v>0</v>
      </c>
      <c r="AR119">
        <v>0</v>
      </c>
    </row>
    <row r="120" spans="1:44" x14ac:dyDescent="0.2">
      <c r="A120">
        <f>ROW(Source!A81)</f>
        <v>81</v>
      </c>
      <c r="B120">
        <v>69995064</v>
      </c>
      <c r="C120">
        <v>69995050</v>
      </c>
      <c r="D120">
        <v>27440303</v>
      </c>
      <c r="E120">
        <v>1</v>
      </c>
      <c r="F120">
        <v>1</v>
      </c>
      <c r="G120">
        <v>1</v>
      </c>
      <c r="H120">
        <v>2</v>
      </c>
      <c r="I120" t="s">
        <v>314</v>
      </c>
      <c r="J120" t="s">
        <v>315</v>
      </c>
      <c r="K120" t="s">
        <v>316</v>
      </c>
      <c r="L120">
        <v>1368</v>
      </c>
      <c r="N120">
        <v>1011</v>
      </c>
      <c r="O120" t="s">
        <v>317</v>
      </c>
      <c r="P120" t="s">
        <v>317</v>
      </c>
      <c r="Q120">
        <v>1</v>
      </c>
      <c r="X120">
        <v>2.5299999999999998</v>
      </c>
      <c r="Y120">
        <v>0</v>
      </c>
      <c r="Z120">
        <v>2.95</v>
      </c>
      <c r="AA120">
        <v>0</v>
      </c>
      <c r="AB120">
        <v>0</v>
      </c>
      <c r="AC120">
        <v>0</v>
      </c>
      <c r="AD120">
        <v>1</v>
      </c>
      <c r="AE120">
        <v>0</v>
      </c>
      <c r="AF120" t="s">
        <v>6</v>
      </c>
      <c r="AG120">
        <v>2.5299999999999998</v>
      </c>
      <c r="AH120">
        <v>2</v>
      </c>
      <c r="AI120">
        <v>69995056</v>
      </c>
      <c r="AJ120">
        <v>92</v>
      </c>
      <c r="AK120">
        <v>0</v>
      </c>
      <c r="AL120">
        <v>0</v>
      </c>
      <c r="AM120">
        <v>0</v>
      </c>
      <c r="AN120">
        <v>0</v>
      </c>
      <c r="AO120">
        <v>0</v>
      </c>
      <c r="AP120">
        <v>0</v>
      </c>
      <c r="AQ120">
        <v>0</v>
      </c>
      <c r="AR120">
        <v>0</v>
      </c>
    </row>
    <row r="121" spans="1:44" x14ac:dyDescent="0.2">
      <c r="A121">
        <f>ROW(Source!A81)</f>
        <v>81</v>
      </c>
      <c r="B121">
        <v>69995065</v>
      </c>
      <c r="C121">
        <v>69995050</v>
      </c>
      <c r="D121">
        <v>27441327</v>
      </c>
      <c r="E121">
        <v>1</v>
      </c>
      <c r="F121">
        <v>1</v>
      </c>
      <c r="G121">
        <v>1</v>
      </c>
      <c r="H121">
        <v>2</v>
      </c>
      <c r="I121" t="s">
        <v>337</v>
      </c>
      <c r="J121" t="s">
        <v>338</v>
      </c>
      <c r="K121" t="s">
        <v>339</v>
      </c>
      <c r="L121">
        <v>1368</v>
      </c>
      <c r="N121">
        <v>1011</v>
      </c>
      <c r="O121" t="s">
        <v>317</v>
      </c>
      <c r="P121" t="s">
        <v>317</v>
      </c>
      <c r="Q121">
        <v>1</v>
      </c>
      <c r="X121">
        <v>1.84</v>
      </c>
      <c r="Y121">
        <v>0</v>
      </c>
      <c r="Z121">
        <v>93.37</v>
      </c>
      <c r="AA121">
        <v>11.69</v>
      </c>
      <c r="AB121">
        <v>0</v>
      </c>
      <c r="AC121">
        <v>0</v>
      </c>
      <c r="AD121">
        <v>1</v>
      </c>
      <c r="AE121">
        <v>0</v>
      </c>
      <c r="AF121" t="s">
        <v>6</v>
      </c>
      <c r="AG121">
        <v>1.84</v>
      </c>
      <c r="AH121">
        <v>2</v>
      </c>
      <c r="AI121">
        <v>69995057</v>
      </c>
      <c r="AJ121">
        <v>93</v>
      </c>
      <c r="AK121">
        <v>0</v>
      </c>
      <c r="AL121">
        <v>0</v>
      </c>
      <c r="AM121">
        <v>0</v>
      </c>
      <c r="AN121">
        <v>0</v>
      </c>
      <c r="AO121">
        <v>0</v>
      </c>
      <c r="AP121">
        <v>0</v>
      </c>
      <c r="AQ121">
        <v>0</v>
      </c>
      <c r="AR121">
        <v>0</v>
      </c>
    </row>
    <row r="122" spans="1:44" x14ac:dyDescent="0.2">
      <c r="A122">
        <f>ROW(Source!A81)</f>
        <v>81</v>
      </c>
      <c r="B122">
        <v>69995066</v>
      </c>
      <c r="C122">
        <v>69995050</v>
      </c>
      <c r="D122">
        <v>27378635</v>
      </c>
      <c r="E122">
        <v>1</v>
      </c>
      <c r="F122">
        <v>1</v>
      </c>
      <c r="G122">
        <v>1</v>
      </c>
      <c r="H122">
        <v>3</v>
      </c>
      <c r="I122" t="s">
        <v>343</v>
      </c>
      <c r="J122" t="s">
        <v>344</v>
      </c>
      <c r="K122" t="s">
        <v>345</v>
      </c>
      <c r="L122">
        <v>1348</v>
      </c>
      <c r="N122">
        <v>1009</v>
      </c>
      <c r="O122" t="s">
        <v>346</v>
      </c>
      <c r="P122" t="s">
        <v>346</v>
      </c>
      <c r="Q122">
        <v>1000</v>
      </c>
      <c r="X122">
        <v>3.3300000000000001E-3</v>
      </c>
      <c r="Y122">
        <v>8921.83</v>
      </c>
      <c r="Z122">
        <v>0</v>
      </c>
      <c r="AA122">
        <v>0</v>
      </c>
      <c r="AB122">
        <v>0</v>
      </c>
      <c r="AC122">
        <v>0</v>
      </c>
      <c r="AD122">
        <v>1</v>
      </c>
      <c r="AE122">
        <v>0</v>
      </c>
      <c r="AF122" t="s">
        <v>6</v>
      </c>
      <c r="AG122">
        <v>3.3300000000000001E-3</v>
      </c>
      <c r="AH122">
        <v>3</v>
      </c>
      <c r="AI122">
        <v>-1</v>
      </c>
      <c r="AJ122" t="s">
        <v>6</v>
      </c>
      <c r="AK122">
        <v>4</v>
      </c>
      <c r="AL122">
        <v>-29.709693900000001</v>
      </c>
      <c r="AM122">
        <v>0</v>
      </c>
      <c r="AN122">
        <v>0</v>
      </c>
      <c r="AO122">
        <v>0</v>
      </c>
      <c r="AP122">
        <v>0</v>
      </c>
      <c r="AQ122">
        <v>0</v>
      </c>
      <c r="AR122">
        <v>1</v>
      </c>
    </row>
    <row r="123" spans="1:44" x14ac:dyDescent="0.2">
      <c r="A123">
        <f>ROW(Source!A81)</f>
        <v>81</v>
      </c>
      <c r="B123">
        <v>69995067</v>
      </c>
      <c r="C123">
        <v>69995050</v>
      </c>
      <c r="D123">
        <v>27378925</v>
      </c>
      <c r="E123">
        <v>1</v>
      </c>
      <c r="F123">
        <v>1</v>
      </c>
      <c r="G123">
        <v>1</v>
      </c>
      <c r="H123">
        <v>3</v>
      </c>
      <c r="I123" t="s">
        <v>347</v>
      </c>
      <c r="J123" t="s">
        <v>348</v>
      </c>
      <c r="K123" t="s">
        <v>349</v>
      </c>
      <c r="L123">
        <v>1348</v>
      </c>
      <c r="N123">
        <v>1009</v>
      </c>
      <c r="O123" t="s">
        <v>346</v>
      </c>
      <c r="P123" t="s">
        <v>346</v>
      </c>
      <c r="Q123">
        <v>1000</v>
      </c>
      <c r="X123">
        <v>1.6000000000000001E-3</v>
      </c>
      <c r="Y123">
        <v>12430</v>
      </c>
      <c r="Z123">
        <v>0</v>
      </c>
      <c r="AA123">
        <v>0</v>
      </c>
      <c r="AB123">
        <v>0</v>
      </c>
      <c r="AC123">
        <v>0</v>
      </c>
      <c r="AD123">
        <v>1</v>
      </c>
      <c r="AE123">
        <v>0</v>
      </c>
      <c r="AF123" t="s">
        <v>6</v>
      </c>
      <c r="AG123">
        <v>1.6000000000000001E-3</v>
      </c>
      <c r="AH123">
        <v>3</v>
      </c>
      <c r="AI123">
        <v>-1</v>
      </c>
      <c r="AJ123" t="s">
        <v>6</v>
      </c>
      <c r="AK123">
        <v>4</v>
      </c>
      <c r="AL123">
        <v>-19.888000000000002</v>
      </c>
      <c r="AM123">
        <v>0</v>
      </c>
      <c r="AN123">
        <v>0</v>
      </c>
      <c r="AO123">
        <v>0</v>
      </c>
      <c r="AP123">
        <v>0</v>
      </c>
      <c r="AQ123">
        <v>0</v>
      </c>
      <c r="AR123">
        <v>1</v>
      </c>
    </row>
    <row r="124" spans="1:44" x14ac:dyDescent="0.2">
      <c r="A124">
        <f>ROW(Source!A81)</f>
        <v>81</v>
      </c>
      <c r="B124">
        <v>69995068</v>
      </c>
      <c r="C124">
        <v>69995050</v>
      </c>
      <c r="D124">
        <v>27375912</v>
      </c>
      <c r="E124">
        <v>1</v>
      </c>
      <c r="F124">
        <v>1</v>
      </c>
      <c r="G124">
        <v>1</v>
      </c>
      <c r="H124">
        <v>3</v>
      </c>
      <c r="I124" t="s">
        <v>350</v>
      </c>
      <c r="J124" t="s">
        <v>351</v>
      </c>
      <c r="K124" t="s">
        <v>352</v>
      </c>
      <c r="L124">
        <v>1348</v>
      </c>
      <c r="N124">
        <v>1009</v>
      </c>
      <c r="O124" t="s">
        <v>346</v>
      </c>
      <c r="P124" t="s">
        <v>346</v>
      </c>
      <c r="Q124">
        <v>1000</v>
      </c>
      <c r="X124">
        <v>3.7499999999999999E-2</v>
      </c>
      <c r="Y124">
        <v>1695</v>
      </c>
      <c r="Z124">
        <v>0</v>
      </c>
      <c r="AA124">
        <v>0</v>
      </c>
      <c r="AB124">
        <v>0</v>
      </c>
      <c r="AC124">
        <v>0</v>
      </c>
      <c r="AD124">
        <v>1</v>
      </c>
      <c r="AE124">
        <v>0</v>
      </c>
      <c r="AF124" t="s">
        <v>6</v>
      </c>
      <c r="AG124">
        <v>3.7499999999999999E-2</v>
      </c>
      <c r="AH124">
        <v>3</v>
      </c>
      <c r="AI124">
        <v>-1</v>
      </c>
      <c r="AJ124" t="s">
        <v>6</v>
      </c>
      <c r="AK124">
        <v>4</v>
      </c>
      <c r="AL124">
        <v>-63.5625</v>
      </c>
      <c r="AM124">
        <v>0</v>
      </c>
      <c r="AN124">
        <v>0</v>
      </c>
      <c r="AO124">
        <v>0</v>
      </c>
      <c r="AP124">
        <v>0</v>
      </c>
      <c r="AQ124">
        <v>0</v>
      </c>
      <c r="AR124">
        <v>1</v>
      </c>
    </row>
    <row r="125" spans="1:44" x14ac:dyDescent="0.2">
      <c r="A125">
        <f>ROW(Source!A81)</f>
        <v>81</v>
      </c>
      <c r="B125">
        <v>69995069</v>
      </c>
      <c r="C125">
        <v>69995050</v>
      </c>
      <c r="D125">
        <v>27371697</v>
      </c>
      <c r="E125">
        <v>1</v>
      </c>
      <c r="F125">
        <v>1</v>
      </c>
      <c r="G125">
        <v>1</v>
      </c>
      <c r="H125">
        <v>3</v>
      </c>
      <c r="I125" t="s">
        <v>353</v>
      </c>
      <c r="J125" t="s">
        <v>354</v>
      </c>
      <c r="K125" t="s">
        <v>355</v>
      </c>
      <c r="L125">
        <v>1346</v>
      </c>
      <c r="N125">
        <v>1009</v>
      </c>
      <c r="O125" t="s">
        <v>29</v>
      </c>
      <c r="P125" t="s">
        <v>29</v>
      </c>
      <c r="Q125">
        <v>1</v>
      </c>
      <c r="X125">
        <v>173</v>
      </c>
      <c r="Y125">
        <v>9.0399999999999991</v>
      </c>
      <c r="Z125">
        <v>0</v>
      </c>
      <c r="AA125">
        <v>0</v>
      </c>
      <c r="AB125">
        <v>0</v>
      </c>
      <c r="AC125">
        <v>0</v>
      </c>
      <c r="AD125">
        <v>1</v>
      </c>
      <c r="AE125">
        <v>0</v>
      </c>
      <c r="AF125" t="s">
        <v>6</v>
      </c>
      <c r="AG125">
        <v>173</v>
      </c>
      <c r="AH125">
        <v>3</v>
      </c>
      <c r="AI125">
        <v>-1</v>
      </c>
      <c r="AJ125" t="s">
        <v>6</v>
      </c>
      <c r="AK125">
        <v>4</v>
      </c>
      <c r="AL125">
        <v>-1563.9199999999998</v>
      </c>
      <c r="AM125">
        <v>0</v>
      </c>
      <c r="AN125">
        <v>0</v>
      </c>
      <c r="AO125">
        <v>0</v>
      </c>
      <c r="AP125">
        <v>0</v>
      </c>
      <c r="AQ125">
        <v>0</v>
      </c>
      <c r="AR125">
        <v>1</v>
      </c>
    </row>
    <row r="126" spans="1:44" x14ac:dyDescent="0.2">
      <c r="A126">
        <f>ROW(Source!A81)</f>
        <v>81</v>
      </c>
      <c r="B126">
        <v>69995070</v>
      </c>
      <c r="C126">
        <v>69995050</v>
      </c>
      <c r="D126">
        <v>27373116</v>
      </c>
      <c r="E126">
        <v>1</v>
      </c>
      <c r="F126">
        <v>1</v>
      </c>
      <c r="G126">
        <v>1</v>
      </c>
      <c r="H126">
        <v>3</v>
      </c>
      <c r="I126" t="s">
        <v>356</v>
      </c>
      <c r="J126" t="s">
        <v>357</v>
      </c>
      <c r="K126" t="s">
        <v>358</v>
      </c>
      <c r="L126">
        <v>1327</v>
      </c>
      <c r="N126">
        <v>1005</v>
      </c>
      <c r="O126" t="s">
        <v>59</v>
      </c>
      <c r="P126" t="s">
        <v>59</v>
      </c>
      <c r="Q126">
        <v>1</v>
      </c>
      <c r="X126">
        <v>142</v>
      </c>
      <c r="Y126">
        <v>5.29</v>
      </c>
      <c r="Z126">
        <v>0</v>
      </c>
      <c r="AA126">
        <v>0</v>
      </c>
      <c r="AB126">
        <v>0</v>
      </c>
      <c r="AC126">
        <v>0</v>
      </c>
      <c r="AD126">
        <v>1</v>
      </c>
      <c r="AE126">
        <v>0</v>
      </c>
      <c r="AF126" t="s">
        <v>6</v>
      </c>
      <c r="AG126">
        <v>142</v>
      </c>
      <c r="AH126">
        <v>3</v>
      </c>
      <c r="AI126">
        <v>-1</v>
      </c>
      <c r="AJ126" t="s">
        <v>6</v>
      </c>
      <c r="AK126">
        <v>4</v>
      </c>
      <c r="AL126">
        <v>-751.18</v>
      </c>
      <c r="AM126">
        <v>0</v>
      </c>
      <c r="AN126">
        <v>0</v>
      </c>
      <c r="AO126">
        <v>0</v>
      </c>
      <c r="AP126">
        <v>0</v>
      </c>
      <c r="AQ126">
        <v>0</v>
      </c>
      <c r="AR126">
        <v>1</v>
      </c>
    </row>
    <row r="127" spans="1:44" x14ac:dyDescent="0.2">
      <c r="A127">
        <f>ROW(Source!A81)</f>
        <v>81</v>
      </c>
      <c r="B127">
        <v>69995071</v>
      </c>
      <c r="C127">
        <v>69995050</v>
      </c>
      <c r="D127">
        <v>27379044</v>
      </c>
      <c r="E127">
        <v>1</v>
      </c>
      <c r="F127">
        <v>1</v>
      </c>
      <c r="G127">
        <v>1</v>
      </c>
      <c r="H127">
        <v>3</v>
      </c>
      <c r="I127" t="s">
        <v>359</v>
      </c>
      <c r="J127" t="s">
        <v>360</v>
      </c>
      <c r="K127" t="s">
        <v>361</v>
      </c>
      <c r="L127">
        <v>1035</v>
      </c>
      <c r="N127">
        <v>1013</v>
      </c>
      <c r="O127" t="s">
        <v>362</v>
      </c>
      <c r="P127" t="s">
        <v>362</v>
      </c>
      <c r="Q127">
        <v>1</v>
      </c>
      <c r="X127">
        <v>0</v>
      </c>
      <c r="Y127">
        <v>0</v>
      </c>
      <c r="Z127">
        <v>0</v>
      </c>
      <c r="AA127">
        <v>0</v>
      </c>
      <c r="AB127">
        <v>0</v>
      </c>
      <c r="AC127">
        <v>1</v>
      </c>
      <c r="AD127">
        <v>0</v>
      </c>
      <c r="AE127">
        <v>0</v>
      </c>
      <c r="AF127" t="s">
        <v>6</v>
      </c>
      <c r="AG127">
        <v>0</v>
      </c>
      <c r="AH127">
        <v>3</v>
      </c>
      <c r="AI127">
        <v>-1</v>
      </c>
      <c r="AJ127" t="s">
        <v>6</v>
      </c>
      <c r="AK127">
        <v>0</v>
      </c>
      <c r="AL127">
        <v>0</v>
      </c>
      <c r="AM127">
        <v>0</v>
      </c>
      <c r="AN127">
        <v>0</v>
      </c>
      <c r="AO127">
        <v>0</v>
      </c>
      <c r="AP127">
        <v>0</v>
      </c>
      <c r="AQ127">
        <v>0</v>
      </c>
      <c r="AR127">
        <v>0</v>
      </c>
    </row>
    <row r="128" spans="1:44" x14ac:dyDescent="0.2">
      <c r="A128">
        <f>ROW(Source!A81)</f>
        <v>81</v>
      </c>
      <c r="B128">
        <v>69995072</v>
      </c>
      <c r="C128">
        <v>69995050</v>
      </c>
      <c r="D128">
        <v>27393158</v>
      </c>
      <c r="E128">
        <v>1</v>
      </c>
      <c r="F128">
        <v>1</v>
      </c>
      <c r="G128">
        <v>1</v>
      </c>
      <c r="H128">
        <v>3</v>
      </c>
      <c r="I128" t="s">
        <v>363</v>
      </c>
      <c r="J128" t="s">
        <v>364</v>
      </c>
      <c r="K128" t="s">
        <v>365</v>
      </c>
      <c r="L128">
        <v>1327</v>
      </c>
      <c r="N128">
        <v>1005</v>
      </c>
      <c r="O128" t="s">
        <v>59</v>
      </c>
      <c r="P128" t="s">
        <v>59</v>
      </c>
      <c r="Q128">
        <v>1</v>
      </c>
      <c r="X128">
        <v>100</v>
      </c>
      <c r="Y128">
        <v>443.96</v>
      </c>
      <c r="Z128">
        <v>0</v>
      </c>
      <c r="AA128">
        <v>0</v>
      </c>
      <c r="AB128">
        <v>0</v>
      </c>
      <c r="AC128">
        <v>0</v>
      </c>
      <c r="AD128">
        <v>1</v>
      </c>
      <c r="AE128">
        <v>0</v>
      </c>
      <c r="AF128" t="s">
        <v>6</v>
      </c>
      <c r="AG128">
        <v>100</v>
      </c>
      <c r="AH128">
        <v>3</v>
      </c>
      <c r="AI128">
        <v>-1</v>
      </c>
      <c r="AJ128" t="s">
        <v>6</v>
      </c>
      <c r="AK128">
        <v>4</v>
      </c>
      <c r="AL128">
        <v>-44396</v>
      </c>
      <c r="AM128">
        <v>0</v>
      </c>
      <c r="AN128">
        <v>0</v>
      </c>
      <c r="AO128">
        <v>0</v>
      </c>
      <c r="AP128">
        <v>0</v>
      </c>
      <c r="AQ128">
        <v>0</v>
      </c>
      <c r="AR128">
        <v>1</v>
      </c>
    </row>
    <row r="129" spans="1:44" x14ac:dyDescent="0.2">
      <c r="A129">
        <f>ROW(Source!A81)</f>
        <v>81</v>
      </c>
      <c r="B129">
        <v>69995073</v>
      </c>
      <c r="C129">
        <v>69995050</v>
      </c>
      <c r="D129">
        <v>27407762</v>
      </c>
      <c r="E129">
        <v>1</v>
      </c>
      <c r="F129">
        <v>1</v>
      </c>
      <c r="G129">
        <v>1</v>
      </c>
      <c r="H129">
        <v>3</v>
      </c>
      <c r="I129" t="s">
        <v>366</v>
      </c>
      <c r="J129" t="s">
        <v>367</v>
      </c>
      <c r="K129" t="s">
        <v>368</v>
      </c>
      <c r="L129">
        <v>1339</v>
      </c>
      <c r="N129">
        <v>1007</v>
      </c>
      <c r="O129" t="s">
        <v>226</v>
      </c>
      <c r="P129" t="s">
        <v>226</v>
      </c>
      <c r="Q129">
        <v>1</v>
      </c>
      <c r="X129">
        <v>0.16700000000000001</v>
      </c>
      <c r="Y129">
        <v>408.22</v>
      </c>
      <c r="Z129">
        <v>0</v>
      </c>
      <c r="AA129">
        <v>0</v>
      </c>
      <c r="AB129">
        <v>0</v>
      </c>
      <c r="AC129">
        <v>0</v>
      </c>
      <c r="AD129">
        <v>1</v>
      </c>
      <c r="AE129">
        <v>0</v>
      </c>
      <c r="AF129" t="s">
        <v>6</v>
      </c>
      <c r="AG129">
        <v>0.16700000000000001</v>
      </c>
      <c r="AH129">
        <v>3</v>
      </c>
      <c r="AI129">
        <v>-1</v>
      </c>
      <c r="AJ129" t="s">
        <v>6</v>
      </c>
      <c r="AK129">
        <v>4</v>
      </c>
      <c r="AL129">
        <v>-68.172740000000005</v>
      </c>
      <c r="AM129">
        <v>0</v>
      </c>
      <c r="AN129">
        <v>0</v>
      </c>
      <c r="AO129">
        <v>0</v>
      </c>
      <c r="AP129">
        <v>0</v>
      </c>
      <c r="AQ129">
        <v>0</v>
      </c>
      <c r="AR129">
        <v>1</v>
      </c>
    </row>
    <row r="130" spans="1:44" x14ac:dyDescent="0.2">
      <c r="A130">
        <f>ROW(Source!A81)</f>
        <v>81</v>
      </c>
      <c r="B130">
        <v>69995074</v>
      </c>
      <c r="C130">
        <v>69995050</v>
      </c>
      <c r="D130">
        <v>27415688</v>
      </c>
      <c r="E130">
        <v>1</v>
      </c>
      <c r="F130">
        <v>1</v>
      </c>
      <c r="G130">
        <v>1</v>
      </c>
      <c r="H130">
        <v>3</v>
      </c>
      <c r="I130" t="s">
        <v>369</v>
      </c>
      <c r="J130" t="s">
        <v>370</v>
      </c>
      <c r="K130" t="s">
        <v>371</v>
      </c>
      <c r="L130">
        <v>1348</v>
      </c>
      <c r="N130">
        <v>1009</v>
      </c>
      <c r="O130" t="s">
        <v>346</v>
      </c>
      <c r="P130" t="s">
        <v>346</v>
      </c>
      <c r="Q130">
        <v>1000</v>
      </c>
      <c r="X130">
        <v>2.58E-2</v>
      </c>
      <c r="Y130">
        <v>730</v>
      </c>
      <c r="Z130">
        <v>0</v>
      </c>
      <c r="AA130">
        <v>0</v>
      </c>
      <c r="AB130">
        <v>0</v>
      </c>
      <c r="AC130">
        <v>0</v>
      </c>
      <c r="AD130">
        <v>1</v>
      </c>
      <c r="AE130">
        <v>0</v>
      </c>
      <c r="AF130" t="s">
        <v>6</v>
      </c>
      <c r="AG130">
        <v>2.58E-2</v>
      </c>
      <c r="AH130">
        <v>3</v>
      </c>
      <c r="AI130">
        <v>-1</v>
      </c>
      <c r="AJ130" t="s">
        <v>6</v>
      </c>
      <c r="AK130">
        <v>4</v>
      </c>
      <c r="AL130">
        <v>-18.834</v>
      </c>
      <c r="AM130">
        <v>0</v>
      </c>
      <c r="AN130">
        <v>0</v>
      </c>
      <c r="AO130">
        <v>0</v>
      </c>
      <c r="AP130">
        <v>0</v>
      </c>
      <c r="AQ130">
        <v>0</v>
      </c>
      <c r="AR130">
        <v>1</v>
      </c>
    </row>
    <row r="131" spans="1:44" x14ac:dyDescent="0.2">
      <c r="A131">
        <f>ROW(Source!A123)</f>
        <v>123</v>
      </c>
      <c r="B131">
        <v>69995206</v>
      </c>
      <c r="C131">
        <v>69995186</v>
      </c>
      <c r="D131">
        <v>27493137</v>
      </c>
      <c r="E131">
        <v>1</v>
      </c>
      <c r="F131">
        <v>1</v>
      </c>
      <c r="G131">
        <v>1</v>
      </c>
      <c r="H131">
        <v>1</v>
      </c>
      <c r="I131" t="s">
        <v>311</v>
      </c>
      <c r="J131" t="s">
        <v>6</v>
      </c>
      <c r="K131" t="s">
        <v>312</v>
      </c>
      <c r="L131">
        <v>1369</v>
      </c>
      <c r="N131">
        <v>1013</v>
      </c>
      <c r="O131" t="s">
        <v>313</v>
      </c>
      <c r="P131" t="s">
        <v>313</v>
      </c>
      <c r="Q131">
        <v>1</v>
      </c>
      <c r="X131">
        <v>103</v>
      </c>
      <c r="Y131">
        <v>0</v>
      </c>
      <c r="Z131">
        <v>0</v>
      </c>
      <c r="AA131">
        <v>0</v>
      </c>
      <c r="AB131">
        <v>9.15</v>
      </c>
      <c r="AC131">
        <v>0</v>
      </c>
      <c r="AD131">
        <v>1</v>
      </c>
      <c r="AE131">
        <v>1</v>
      </c>
      <c r="AF131" t="s">
        <v>6</v>
      </c>
      <c r="AG131">
        <v>103</v>
      </c>
      <c r="AH131">
        <v>2</v>
      </c>
      <c r="AI131">
        <v>69995187</v>
      </c>
      <c r="AJ131">
        <v>97</v>
      </c>
      <c r="AK131">
        <v>0</v>
      </c>
      <c r="AL131">
        <v>0</v>
      </c>
      <c r="AM131">
        <v>0</v>
      </c>
      <c r="AN131">
        <v>0</v>
      </c>
      <c r="AO131">
        <v>0</v>
      </c>
      <c r="AP131">
        <v>0</v>
      </c>
      <c r="AQ131">
        <v>0</v>
      </c>
      <c r="AR131">
        <v>0</v>
      </c>
    </row>
    <row r="132" spans="1:44" x14ac:dyDescent="0.2">
      <c r="A132">
        <f>ROW(Source!A123)</f>
        <v>123</v>
      </c>
      <c r="B132">
        <v>69995207</v>
      </c>
      <c r="C132">
        <v>69995186</v>
      </c>
      <c r="D132">
        <v>27440303</v>
      </c>
      <c r="E132">
        <v>1</v>
      </c>
      <c r="F132">
        <v>1</v>
      </c>
      <c r="G132">
        <v>1</v>
      </c>
      <c r="H132">
        <v>2</v>
      </c>
      <c r="I132" t="s">
        <v>314</v>
      </c>
      <c r="J132" t="s">
        <v>315</v>
      </c>
      <c r="K132" t="s">
        <v>316</v>
      </c>
      <c r="L132">
        <v>1368</v>
      </c>
      <c r="N132">
        <v>1011</v>
      </c>
      <c r="O132" t="s">
        <v>317</v>
      </c>
      <c r="P132" t="s">
        <v>317</v>
      </c>
      <c r="Q132">
        <v>1</v>
      </c>
      <c r="X132">
        <v>3.2</v>
      </c>
      <c r="Y132">
        <v>0</v>
      </c>
      <c r="Z132">
        <v>2.95</v>
      </c>
      <c r="AA132">
        <v>0</v>
      </c>
      <c r="AB132">
        <v>0</v>
      </c>
      <c r="AC132">
        <v>0</v>
      </c>
      <c r="AD132">
        <v>1</v>
      </c>
      <c r="AE132">
        <v>0</v>
      </c>
      <c r="AF132" t="s">
        <v>6</v>
      </c>
      <c r="AG132">
        <v>3.2</v>
      </c>
      <c r="AH132">
        <v>2</v>
      </c>
      <c r="AI132">
        <v>69995188</v>
      </c>
      <c r="AJ132">
        <v>98</v>
      </c>
      <c r="AK132">
        <v>0</v>
      </c>
      <c r="AL132">
        <v>0</v>
      </c>
      <c r="AM132">
        <v>0</v>
      </c>
      <c r="AN132">
        <v>0</v>
      </c>
      <c r="AO132">
        <v>0</v>
      </c>
      <c r="AP132">
        <v>0</v>
      </c>
      <c r="AQ132">
        <v>0</v>
      </c>
      <c r="AR132">
        <v>0</v>
      </c>
    </row>
    <row r="133" spans="1:44" x14ac:dyDescent="0.2">
      <c r="A133">
        <f>ROW(Source!A123)</f>
        <v>123</v>
      </c>
      <c r="B133">
        <v>69995208</v>
      </c>
      <c r="C133">
        <v>69995186</v>
      </c>
      <c r="D133">
        <v>27441042</v>
      </c>
      <c r="E133">
        <v>1</v>
      </c>
      <c r="F133">
        <v>1</v>
      </c>
      <c r="G133">
        <v>1</v>
      </c>
      <c r="H133">
        <v>2</v>
      </c>
      <c r="I133" t="s">
        <v>318</v>
      </c>
      <c r="J133" t="s">
        <v>319</v>
      </c>
      <c r="K133" t="s">
        <v>320</v>
      </c>
      <c r="L133">
        <v>1368</v>
      </c>
      <c r="N133">
        <v>1011</v>
      </c>
      <c r="O133" t="s">
        <v>317</v>
      </c>
      <c r="P133" t="s">
        <v>317</v>
      </c>
      <c r="Q133">
        <v>1</v>
      </c>
      <c r="X133">
        <v>0.81</v>
      </c>
      <c r="Y133">
        <v>0</v>
      </c>
      <c r="Z133">
        <v>33.590000000000003</v>
      </c>
      <c r="AA133">
        <v>0</v>
      </c>
      <c r="AB133">
        <v>0</v>
      </c>
      <c r="AC133">
        <v>0</v>
      </c>
      <c r="AD133">
        <v>1</v>
      </c>
      <c r="AE133">
        <v>0</v>
      </c>
      <c r="AF133" t="s">
        <v>6</v>
      </c>
      <c r="AG133">
        <v>0.81</v>
      </c>
      <c r="AH133">
        <v>2</v>
      </c>
      <c r="AI133">
        <v>69995189</v>
      </c>
      <c r="AJ133">
        <v>99</v>
      </c>
      <c r="AK133">
        <v>0</v>
      </c>
      <c r="AL133">
        <v>0</v>
      </c>
      <c r="AM133">
        <v>0</v>
      </c>
      <c r="AN133">
        <v>0</v>
      </c>
      <c r="AO133">
        <v>0</v>
      </c>
      <c r="AP133">
        <v>0</v>
      </c>
      <c r="AQ133">
        <v>0</v>
      </c>
      <c r="AR133">
        <v>0</v>
      </c>
    </row>
    <row r="134" spans="1:44" x14ac:dyDescent="0.2">
      <c r="A134">
        <f>ROW(Source!A123)</f>
        <v>123</v>
      </c>
      <c r="B134">
        <v>69995209</v>
      </c>
      <c r="C134">
        <v>69995186</v>
      </c>
      <c r="D134">
        <v>27441078</v>
      </c>
      <c r="E134">
        <v>1</v>
      </c>
      <c r="F134">
        <v>1</v>
      </c>
      <c r="G134">
        <v>1</v>
      </c>
      <c r="H134">
        <v>2</v>
      </c>
      <c r="I134" t="s">
        <v>321</v>
      </c>
      <c r="J134" t="s">
        <v>322</v>
      </c>
      <c r="K134" t="s">
        <v>323</v>
      </c>
      <c r="L134">
        <v>1368</v>
      </c>
      <c r="N134">
        <v>1011</v>
      </c>
      <c r="O134" t="s">
        <v>317</v>
      </c>
      <c r="P134" t="s">
        <v>317</v>
      </c>
      <c r="Q134">
        <v>1</v>
      </c>
      <c r="X134">
        <v>0.9</v>
      </c>
      <c r="Y134">
        <v>0</v>
      </c>
      <c r="Z134">
        <v>2.0699999999999998</v>
      </c>
      <c r="AA134">
        <v>0</v>
      </c>
      <c r="AB134">
        <v>0</v>
      </c>
      <c r="AC134">
        <v>0</v>
      </c>
      <c r="AD134">
        <v>1</v>
      </c>
      <c r="AE134">
        <v>0</v>
      </c>
      <c r="AF134" t="s">
        <v>6</v>
      </c>
      <c r="AG134">
        <v>0.9</v>
      </c>
      <c r="AH134">
        <v>2</v>
      </c>
      <c r="AI134">
        <v>69995190</v>
      </c>
      <c r="AJ134">
        <v>100</v>
      </c>
      <c r="AK134">
        <v>0</v>
      </c>
      <c r="AL134">
        <v>0</v>
      </c>
      <c r="AM134">
        <v>0</v>
      </c>
      <c r="AN134">
        <v>0</v>
      </c>
      <c r="AO134">
        <v>0</v>
      </c>
      <c r="AP134">
        <v>0</v>
      </c>
      <c r="AQ134">
        <v>0</v>
      </c>
      <c r="AR134">
        <v>0</v>
      </c>
    </row>
    <row r="135" spans="1:44" x14ac:dyDescent="0.2">
      <c r="A135">
        <f>ROW(Source!A123)</f>
        <v>123</v>
      </c>
      <c r="B135">
        <v>69995210</v>
      </c>
      <c r="C135">
        <v>69995186</v>
      </c>
      <c r="D135">
        <v>27373300</v>
      </c>
      <c r="E135">
        <v>1</v>
      </c>
      <c r="F135">
        <v>1</v>
      </c>
      <c r="G135">
        <v>1</v>
      </c>
      <c r="H135">
        <v>3</v>
      </c>
      <c r="I135" t="s">
        <v>27</v>
      </c>
      <c r="J135" t="s">
        <v>30</v>
      </c>
      <c r="K135" t="s">
        <v>28</v>
      </c>
      <c r="L135">
        <v>1346</v>
      </c>
      <c r="N135">
        <v>1009</v>
      </c>
      <c r="O135" t="s">
        <v>29</v>
      </c>
      <c r="P135" t="s">
        <v>29</v>
      </c>
      <c r="Q135">
        <v>1</v>
      </c>
      <c r="X135">
        <v>20</v>
      </c>
      <c r="Y135">
        <v>13.16</v>
      </c>
      <c r="Z135">
        <v>0</v>
      </c>
      <c r="AA135">
        <v>0</v>
      </c>
      <c r="AB135">
        <v>0</v>
      </c>
      <c r="AC135">
        <v>0</v>
      </c>
      <c r="AD135">
        <v>1</v>
      </c>
      <c r="AE135">
        <v>0</v>
      </c>
      <c r="AF135" t="s">
        <v>6</v>
      </c>
      <c r="AG135">
        <v>20</v>
      </c>
      <c r="AH135">
        <v>2</v>
      </c>
      <c r="AI135">
        <v>69995191</v>
      </c>
      <c r="AJ135">
        <v>101</v>
      </c>
      <c r="AK135">
        <v>3</v>
      </c>
      <c r="AL135">
        <v>-263.2</v>
      </c>
      <c r="AM135">
        <v>0</v>
      </c>
      <c r="AN135">
        <v>0</v>
      </c>
      <c r="AO135">
        <v>0</v>
      </c>
      <c r="AP135">
        <v>0</v>
      </c>
      <c r="AQ135">
        <v>0</v>
      </c>
      <c r="AR135">
        <v>1</v>
      </c>
    </row>
    <row r="136" spans="1:44" x14ac:dyDescent="0.2">
      <c r="A136">
        <f>ROW(Source!A123)</f>
        <v>123</v>
      </c>
      <c r="B136">
        <v>69995211</v>
      </c>
      <c r="C136">
        <v>69995186</v>
      </c>
      <c r="D136">
        <v>27373697</v>
      </c>
      <c r="E136">
        <v>1</v>
      </c>
      <c r="F136">
        <v>1</v>
      </c>
      <c r="G136">
        <v>1</v>
      </c>
      <c r="H136">
        <v>3</v>
      </c>
      <c r="I136" t="s">
        <v>195</v>
      </c>
      <c r="J136" t="s">
        <v>197</v>
      </c>
      <c r="K136" t="s">
        <v>196</v>
      </c>
      <c r="L136">
        <v>1346</v>
      </c>
      <c r="N136">
        <v>1009</v>
      </c>
      <c r="O136" t="s">
        <v>29</v>
      </c>
      <c r="P136" t="s">
        <v>29</v>
      </c>
      <c r="Q136">
        <v>1</v>
      </c>
      <c r="X136">
        <v>10</v>
      </c>
      <c r="Y136">
        <v>7.5</v>
      </c>
      <c r="Z136">
        <v>0</v>
      </c>
      <c r="AA136">
        <v>0</v>
      </c>
      <c r="AB136">
        <v>0</v>
      </c>
      <c r="AC136">
        <v>0</v>
      </c>
      <c r="AD136">
        <v>1</v>
      </c>
      <c r="AE136">
        <v>0</v>
      </c>
      <c r="AF136" t="s">
        <v>6</v>
      </c>
      <c r="AG136">
        <v>10</v>
      </c>
      <c r="AH136">
        <v>2</v>
      </c>
      <c r="AI136">
        <v>69995192</v>
      </c>
      <c r="AJ136">
        <v>102</v>
      </c>
      <c r="AK136">
        <v>3</v>
      </c>
      <c r="AL136">
        <v>-75</v>
      </c>
      <c r="AM136">
        <v>0</v>
      </c>
      <c r="AN136">
        <v>0</v>
      </c>
      <c r="AO136">
        <v>0</v>
      </c>
      <c r="AP136">
        <v>0</v>
      </c>
      <c r="AQ136">
        <v>0</v>
      </c>
      <c r="AR136">
        <v>1</v>
      </c>
    </row>
    <row r="137" spans="1:44" x14ac:dyDescent="0.2">
      <c r="A137">
        <f>ROW(Source!A123)</f>
        <v>123</v>
      </c>
      <c r="B137">
        <v>69995212</v>
      </c>
      <c r="C137">
        <v>69995186</v>
      </c>
      <c r="D137">
        <v>27373698</v>
      </c>
      <c r="E137">
        <v>1</v>
      </c>
      <c r="F137">
        <v>1</v>
      </c>
      <c r="G137">
        <v>1</v>
      </c>
      <c r="H137">
        <v>3</v>
      </c>
      <c r="I137" t="s">
        <v>199</v>
      </c>
      <c r="J137" t="s">
        <v>201</v>
      </c>
      <c r="K137" t="s">
        <v>200</v>
      </c>
      <c r="L137">
        <v>1346</v>
      </c>
      <c r="N137">
        <v>1009</v>
      </c>
      <c r="O137" t="s">
        <v>29</v>
      </c>
      <c r="P137" t="s">
        <v>29</v>
      </c>
      <c r="Q137">
        <v>1</v>
      </c>
      <c r="X137">
        <v>77</v>
      </c>
      <c r="Y137">
        <v>2.72</v>
      </c>
      <c r="Z137">
        <v>0</v>
      </c>
      <c r="AA137">
        <v>0</v>
      </c>
      <c r="AB137">
        <v>0</v>
      </c>
      <c r="AC137">
        <v>0</v>
      </c>
      <c r="AD137">
        <v>1</v>
      </c>
      <c r="AE137">
        <v>0</v>
      </c>
      <c r="AF137" t="s">
        <v>6</v>
      </c>
      <c r="AG137">
        <v>77</v>
      </c>
      <c r="AH137">
        <v>2</v>
      </c>
      <c r="AI137">
        <v>69995193</v>
      </c>
      <c r="AJ137">
        <v>103</v>
      </c>
      <c r="AK137">
        <v>3</v>
      </c>
      <c r="AL137">
        <v>-209.44000000000003</v>
      </c>
      <c r="AM137">
        <v>0</v>
      </c>
      <c r="AN137">
        <v>0</v>
      </c>
      <c r="AO137">
        <v>0</v>
      </c>
      <c r="AP137">
        <v>0</v>
      </c>
      <c r="AQ137">
        <v>0</v>
      </c>
      <c r="AR137">
        <v>1</v>
      </c>
    </row>
    <row r="138" spans="1:44" x14ac:dyDescent="0.2">
      <c r="A138">
        <f>ROW(Source!A123)</f>
        <v>123</v>
      </c>
      <c r="B138">
        <v>69995213</v>
      </c>
      <c r="C138">
        <v>69995186</v>
      </c>
      <c r="D138">
        <v>27374775</v>
      </c>
      <c r="E138">
        <v>1</v>
      </c>
      <c r="F138">
        <v>1</v>
      </c>
      <c r="G138">
        <v>1</v>
      </c>
      <c r="H138">
        <v>3</v>
      </c>
      <c r="I138" t="s">
        <v>43</v>
      </c>
      <c r="J138" t="s">
        <v>46</v>
      </c>
      <c r="K138" t="s">
        <v>44</v>
      </c>
      <c r="L138">
        <v>1301</v>
      </c>
      <c r="N138">
        <v>1003</v>
      </c>
      <c r="O138" t="s">
        <v>45</v>
      </c>
      <c r="P138" t="s">
        <v>45</v>
      </c>
      <c r="Q138">
        <v>1</v>
      </c>
      <c r="X138">
        <v>177</v>
      </c>
      <c r="Y138">
        <v>0.17</v>
      </c>
      <c r="Z138">
        <v>0</v>
      </c>
      <c r="AA138">
        <v>0</v>
      </c>
      <c r="AB138">
        <v>0</v>
      </c>
      <c r="AC138">
        <v>0</v>
      </c>
      <c r="AD138">
        <v>1</v>
      </c>
      <c r="AE138">
        <v>0</v>
      </c>
      <c r="AF138" t="s">
        <v>6</v>
      </c>
      <c r="AG138">
        <v>177</v>
      </c>
      <c r="AH138">
        <v>2</v>
      </c>
      <c r="AI138">
        <v>69995194</v>
      </c>
      <c r="AJ138">
        <v>104</v>
      </c>
      <c r="AK138">
        <v>3</v>
      </c>
      <c r="AL138">
        <v>-30.090000000000003</v>
      </c>
      <c r="AM138">
        <v>0</v>
      </c>
      <c r="AN138">
        <v>0</v>
      </c>
      <c r="AO138">
        <v>0</v>
      </c>
      <c r="AP138">
        <v>0</v>
      </c>
      <c r="AQ138">
        <v>0</v>
      </c>
      <c r="AR138">
        <v>1</v>
      </c>
    </row>
    <row r="139" spans="1:44" x14ac:dyDescent="0.2">
      <c r="A139">
        <f>ROW(Source!A123)</f>
        <v>123</v>
      </c>
      <c r="B139">
        <v>69995214</v>
      </c>
      <c r="C139">
        <v>69995186</v>
      </c>
      <c r="D139">
        <v>27374872</v>
      </c>
      <c r="E139">
        <v>1</v>
      </c>
      <c r="F139">
        <v>1</v>
      </c>
      <c r="G139">
        <v>1</v>
      </c>
      <c r="H139">
        <v>3</v>
      </c>
      <c r="I139" t="s">
        <v>49</v>
      </c>
      <c r="J139" t="s">
        <v>51</v>
      </c>
      <c r="K139" t="s">
        <v>50</v>
      </c>
      <c r="L139">
        <v>1301</v>
      </c>
      <c r="N139">
        <v>1003</v>
      </c>
      <c r="O139" t="s">
        <v>45</v>
      </c>
      <c r="P139" t="s">
        <v>45</v>
      </c>
      <c r="Q139">
        <v>1</v>
      </c>
      <c r="X139">
        <v>162</v>
      </c>
      <c r="Y139">
        <v>1.74</v>
      </c>
      <c r="Z139">
        <v>0</v>
      </c>
      <c r="AA139">
        <v>0</v>
      </c>
      <c r="AB139">
        <v>0</v>
      </c>
      <c r="AC139">
        <v>0</v>
      </c>
      <c r="AD139">
        <v>1</v>
      </c>
      <c r="AE139">
        <v>0</v>
      </c>
      <c r="AF139" t="s">
        <v>6</v>
      </c>
      <c r="AG139">
        <v>162</v>
      </c>
      <c r="AH139">
        <v>2</v>
      </c>
      <c r="AI139">
        <v>69995195</v>
      </c>
      <c r="AJ139">
        <v>105</v>
      </c>
      <c r="AK139">
        <v>3</v>
      </c>
      <c r="AL139">
        <v>-281.88</v>
      </c>
      <c r="AM139">
        <v>0</v>
      </c>
      <c r="AN139">
        <v>0</v>
      </c>
      <c r="AO139">
        <v>0</v>
      </c>
      <c r="AP139">
        <v>0</v>
      </c>
      <c r="AQ139">
        <v>0</v>
      </c>
      <c r="AR139">
        <v>1</v>
      </c>
    </row>
    <row r="140" spans="1:44" x14ac:dyDescent="0.2">
      <c r="A140">
        <f>ROW(Source!A123)</f>
        <v>123</v>
      </c>
      <c r="B140">
        <v>69995215</v>
      </c>
      <c r="C140">
        <v>69995186</v>
      </c>
      <c r="D140">
        <v>27374886</v>
      </c>
      <c r="E140">
        <v>1</v>
      </c>
      <c r="F140">
        <v>1</v>
      </c>
      <c r="G140">
        <v>1</v>
      </c>
      <c r="H140">
        <v>3</v>
      </c>
      <c r="I140" t="s">
        <v>205</v>
      </c>
      <c r="J140" t="s">
        <v>207</v>
      </c>
      <c r="K140" t="s">
        <v>206</v>
      </c>
      <c r="L140">
        <v>1301</v>
      </c>
      <c r="N140">
        <v>1003</v>
      </c>
      <c r="O140" t="s">
        <v>45</v>
      </c>
      <c r="P140" t="s">
        <v>45</v>
      </c>
      <c r="Q140">
        <v>1</v>
      </c>
      <c r="X140">
        <v>117</v>
      </c>
      <c r="Y140">
        <v>0.6</v>
      </c>
      <c r="Z140">
        <v>0</v>
      </c>
      <c r="AA140">
        <v>0</v>
      </c>
      <c r="AB140">
        <v>0</v>
      </c>
      <c r="AC140">
        <v>0</v>
      </c>
      <c r="AD140">
        <v>1</v>
      </c>
      <c r="AE140">
        <v>0</v>
      </c>
      <c r="AF140" t="s">
        <v>6</v>
      </c>
      <c r="AG140">
        <v>117</v>
      </c>
      <c r="AH140">
        <v>2</v>
      </c>
      <c r="AI140">
        <v>69995196</v>
      </c>
      <c r="AJ140">
        <v>106</v>
      </c>
      <c r="AK140">
        <v>3</v>
      </c>
      <c r="AL140">
        <v>-70.2</v>
      </c>
      <c r="AM140">
        <v>0</v>
      </c>
      <c r="AN140">
        <v>0</v>
      </c>
      <c r="AO140">
        <v>0</v>
      </c>
      <c r="AP140">
        <v>0</v>
      </c>
      <c r="AQ140">
        <v>0</v>
      </c>
      <c r="AR140">
        <v>1</v>
      </c>
    </row>
    <row r="141" spans="1:44" x14ac:dyDescent="0.2">
      <c r="A141">
        <f>ROW(Source!A123)</f>
        <v>123</v>
      </c>
      <c r="B141">
        <v>69995216</v>
      </c>
      <c r="C141">
        <v>69995186</v>
      </c>
      <c r="D141">
        <v>27375596</v>
      </c>
      <c r="E141">
        <v>1</v>
      </c>
      <c r="F141">
        <v>1</v>
      </c>
      <c r="G141">
        <v>1</v>
      </c>
      <c r="H141">
        <v>3</v>
      </c>
      <c r="I141" t="s">
        <v>209</v>
      </c>
      <c r="J141" t="s">
        <v>211</v>
      </c>
      <c r="K141" t="s">
        <v>210</v>
      </c>
      <c r="L141">
        <v>1327</v>
      </c>
      <c r="N141">
        <v>1005</v>
      </c>
      <c r="O141" t="s">
        <v>59</v>
      </c>
      <c r="P141" t="s">
        <v>59</v>
      </c>
      <c r="Q141">
        <v>1</v>
      </c>
      <c r="X141">
        <v>226</v>
      </c>
      <c r="Y141">
        <v>15.1</v>
      </c>
      <c r="Z141">
        <v>0</v>
      </c>
      <c r="AA141">
        <v>0</v>
      </c>
      <c r="AB141">
        <v>0</v>
      </c>
      <c r="AC141">
        <v>0</v>
      </c>
      <c r="AD141">
        <v>1</v>
      </c>
      <c r="AE141">
        <v>0</v>
      </c>
      <c r="AF141" t="s">
        <v>6</v>
      </c>
      <c r="AG141">
        <v>226</v>
      </c>
      <c r="AH141">
        <v>2</v>
      </c>
      <c r="AI141">
        <v>69995197</v>
      </c>
      <c r="AJ141">
        <v>107</v>
      </c>
      <c r="AK141">
        <v>3</v>
      </c>
      <c r="AL141">
        <v>-3412.6</v>
      </c>
      <c r="AM141">
        <v>0</v>
      </c>
      <c r="AN141">
        <v>0</v>
      </c>
      <c r="AO141">
        <v>0</v>
      </c>
      <c r="AP141">
        <v>0</v>
      </c>
      <c r="AQ141">
        <v>0</v>
      </c>
      <c r="AR141">
        <v>1</v>
      </c>
    </row>
    <row r="142" spans="1:44" x14ac:dyDescent="0.2">
      <c r="A142">
        <f>ROW(Source!A123)</f>
        <v>123</v>
      </c>
      <c r="B142">
        <v>69995217</v>
      </c>
      <c r="C142">
        <v>69995186</v>
      </c>
      <c r="D142">
        <v>27378965</v>
      </c>
      <c r="E142">
        <v>1</v>
      </c>
      <c r="F142">
        <v>1</v>
      </c>
      <c r="G142">
        <v>1</v>
      </c>
      <c r="H142">
        <v>3</v>
      </c>
      <c r="I142" t="s">
        <v>214</v>
      </c>
      <c r="J142" t="s">
        <v>216</v>
      </c>
      <c r="K142" t="s">
        <v>215</v>
      </c>
      <c r="L142">
        <v>1354</v>
      </c>
      <c r="N142">
        <v>1010</v>
      </c>
      <c r="O142" t="s">
        <v>65</v>
      </c>
      <c r="P142" t="s">
        <v>65</v>
      </c>
      <c r="Q142">
        <v>1</v>
      </c>
      <c r="X142">
        <v>3788</v>
      </c>
      <c r="Y142">
        <v>0.02</v>
      </c>
      <c r="Z142">
        <v>0</v>
      </c>
      <c r="AA142">
        <v>0</v>
      </c>
      <c r="AB142">
        <v>0</v>
      </c>
      <c r="AC142">
        <v>0</v>
      </c>
      <c r="AD142">
        <v>1</v>
      </c>
      <c r="AE142">
        <v>0</v>
      </c>
      <c r="AF142" t="s">
        <v>6</v>
      </c>
      <c r="AG142">
        <v>3788</v>
      </c>
      <c r="AH142">
        <v>2</v>
      </c>
      <c r="AI142">
        <v>69995198</v>
      </c>
      <c r="AJ142">
        <v>108</v>
      </c>
      <c r="AK142">
        <v>3</v>
      </c>
      <c r="AL142">
        <v>-75.760000000000005</v>
      </c>
      <c r="AM142">
        <v>0</v>
      </c>
      <c r="AN142">
        <v>0</v>
      </c>
      <c r="AO142">
        <v>0</v>
      </c>
      <c r="AP142">
        <v>0</v>
      </c>
      <c r="AQ142">
        <v>0</v>
      </c>
      <c r="AR142">
        <v>1</v>
      </c>
    </row>
    <row r="143" spans="1:44" x14ac:dyDescent="0.2">
      <c r="A143">
        <f>ROW(Source!A123)</f>
        <v>123</v>
      </c>
      <c r="B143">
        <v>69995218</v>
      </c>
      <c r="C143">
        <v>69995186</v>
      </c>
      <c r="D143">
        <v>27378641</v>
      </c>
      <c r="E143">
        <v>1</v>
      </c>
      <c r="F143">
        <v>1</v>
      </c>
      <c r="G143">
        <v>1</v>
      </c>
      <c r="H143">
        <v>3</v>
      </c>
      <c r="I143" t="s">
        <v>218</v>
      </c>
      <c r="J143" t="s">
        <v>220</v>
      </c>
      <c r="K143" t="s">
        <v>219</v>
      </c>
      <c r="L143">
        <v>1354</v>
      </c>
      <c r="N143">
        <v>1010</v>
      </c>
      <c r="O143" t="s">
        <v>65</v>
      </c>
      <c r="P143" t="s">
        <v>65</v>
      </c>
      <c r="Q143">
        <v>1</v>
      </c>
      <c r="X143">
        <v>70</v>
      </c>
      <c r="Y143">
        <v>0.7</v>
      </c>
      <c r="Z143">
        <v>0</v>
      </c>
      <c r="AA143">
        <v>0</v>
      </c>
      <c r="AB143">
        <v>0</v>
      </c>
      <c r="AC143">
        <v>0</v>
      </c>
      <c r="AD143">
        <v>1</v>
      </c>
      <c r="AE143">
        <v>0</v>
      </c>
      <c r="AF143" t="s">
        <v>6</v>
      </c>
      <c r="AG143">
        <v>70</v>
      </c>
      <c r="AH143">
        <v>2</v>
      </c>
      <c r="AI143">
        <v>69995199</v>
      </c>
      <c r="AJ143">
        <v>109</v>
      </c>
      <c r="AK143">
        <v>3</v>
      </c>
      <c r="AL143">
        <v>-49</v>
      </c>
      <c r="AM143">
        <v>0</v>
      </c>
      <c r="AN143">
        <v>0</v>
      </c>
      <c r="AO143">
        <v>0</v>
      </c>
      <c r="AP143">
        <v>0</v>
      </c>
      <c r="AQ143">
        <v>0</v>
      </c>
      <c r="AR143">
        <v>1</v>
      </c>
    </row>
    <row r="144" spans="1:44" x14ac:dyDescent="0.2">
      <c r="A144">
        <f>ROW(Source!A123)</f>
        <v>123</v>
      </c>
      <c r="B144">
        <v>69995219</v>
      </c>
      <c r="C144">
        <v>69995186</v>
      </c>
      <c r="D144">
        <v>27378714</v>
      </c>
      <c r="E144">
        <v>1</v>
      </c>
      <c r="F144">
        <v>1</v>
      </c>
      <c r="G144">
        <v>1</v>
      </c>
      <c r="H144">
        <v>3</v>
      </c>
      <c r="I144" t="s">
        <v>73</v>
      </c>
      <c r="J144" t="s">
        <v>75</v>
      </c>
      <c r="K144" t="s">
        <v>74</v>
      </c>
      <c r="L144">
        <v>1354</v>
      </c>
      <c r="N144">
        <v>1010</v>
      </c>
      <c r="O144" t="s">
        <v>65</v>
      </c>
      <c r="P144" t="s">
        <v>65</v>
      </c>
      <c r="Q144">
        <v>1</v>
      </c>
      <c r="X144">
        <v>163</v>
      </c>
      <c r="Y144">
        <v>0.08</v>
      </c>
      <c r="Z144">
        <v>0</v>
      </c>
      <c r="AA144">
        <v>0</v>
      </c>
      <c r="AB144">
        <v>0</v>
      </c>
      <c r="AC144">
        <v>0</v>
      </c>
      <c r="AD144">
        <v>1</v>
      </c>
      <c r="AE144">
        <v>0</v>
      </c>
      <c r="AF144" t="s">
        <v>6</v>
      </c>
      <c r="AG144">
        <v>163</v>
      </c>
      <c r="AH144">
        <v>2</v>
      </c>
      <c r="AI144">
        <v>69995200</v>
      </c>
      <c r="AJ144">
        <v>110</v>
      </c>
      <c r="AK144">
        <v>3</v>
      </c>
      <c r="AL144">
        <v>-13.040000000000001</v>
      </c>
      <c r="AM144">
        <v>0</v>
      </c>
      <c r="AN144">
        <v>0</v>
      </c>
      <c r="AO144">
        <v>0</v>
      </c>
      <c r="AP144">
        <v>0</v>
      </c>
      <c r="AQ144">
        <v>0</v>
      </c>
      <c r="AR144">
        <v>1</v>
      </c>
    </row>
    <row r="145" spans="1:44" x14ac:dyDescent="0.2">
      <c r="A145">
        <f>ROW(Source!A123)</f>
        <v>123</v>
      </c>
      <c r="B145">
        <v>69995220</v>
      </c>
      <c r="C145">
        <v>69995186</v>
      </c>
      <c r="D145">
        <v>27383044</v>
      </c>
      <c r="E145">
        <v>1</v>
      </c>
      <c r="F145">
        <v>1</v>
      </c>
      <c r="G145">
        <v>1</v>
      </c>
      <c r="H145">
        <v>3</v>
      </c>
      <c r="I145" t="s">
        <v>372</v>
      </c>
      <c r="J145" t="s">
        <v>373</v>
      </c>
      <c r="K145" t="s">
        <v>374</v>
      </c>
      <c r="L145">
        <v>1327</v>
      </c>
      <c r="N145">
        <v>1005</v>
      </c>
      <c r="O145" t="s">
        <v>59</v>
      </c>
      <c r="P145" t="s">
        <v>59</v>
      </c>
      <c r="Q145">
        <v>1</v>
      </c>
      <c r="X145">
        <v>103</v>
      </c>
      <c r="Y145">
        <v>0</v>
      </c>
      <c r="Z145">
        <v>0</v>
      </c>
      <c r="AA145">
        <v>0</v>
      </c>
      <c r="AB145">
        <v>0</v>
      </c>
      <c r="AC145">
        <v>0</v>
      </c>
      <c r="AD145">
        <v>0</v>
      </c>
      <c r="AE145">
        <v>0</v>
      </c>
      <c r="AF145" t="s">
        <v>6</v>
      </c>
      <c r="AG145">
        <v>103</v>
      </c>
      <c r="AH145">
        <v>3</v>
      </c>
      <c r="AI145">
        <v>-1</v>
      </c>
      <c r="AJ145" t="s">
        <v>6</v>
      </c>
      <c r="AK145">
        <v>0</v>
      </c>
      <c r="AL145">
        <v>0</v>
      </c>
      <c r="AM145">
        <v>0</v>
      </c>
      <c r="AN145">
        <v>0</v>
      </c>
      <c r="AO145">
        <v>0</v>
      </c>
      <c r="AP145">
        <v>0</v>
      </c>
      <c r="AQ145">
        <v>0</v>
      </c>
      <c r="AR145">
        <v>0</v>
      </c>
    </row>
    <row r="146" spans="1:44" x14ac:dyDescent="0.2">
      <c r="A146">
        <f>ROW(Source!A123)</f>
        <v>123</v>
      </c>
      <c r="B146">
        <v>69995221</v>
      </c>
      <c r="C146">
        <v>69995186</v>
      </c>
      <c r="D146">
        <v>27392067</v>
      </c>
      <c r="E146">
        <v>1</v>
      </c>
      <c r="F146">
        <v>1</v>
      </c>
      <c r="G146">
        <v>1</v>
      </c>
      <c r="H146">
        <v>3</v>
      </c>
      <c r="I146" t="s">
        <v>230</v>
      </c>
      <c r="J146" t="s">
        <v>231</v>
      </c>
      <c r="K146" t="s">
        <v>375</v>
      </c>
      <c r="L146">
        <v>1301</v>
      </c>
      <c r="N146">
        <v>1003</v>
      </c>
      <c r="O146" t="s">
        <v>45</v>
      </c>
      <c r="P146" t="s">
        <v>45</v>
      </c>
      <c r="Q146">
        <v>1</v>
      </c>
      <c r="X146">
        <v>158</v>
      </c>
      <c r="Y146">
        <v>6.2</v>
      </c>
      <c r="Z146">
        <v>0</v>
      </c>
      <c r="AA146">
        <v>0</v>
      </c>
      <c r="AB146">
        <v>0</v>
      </c>
      <c r="AC146">
        <v>0</v>
      </c>
      <c r="AD146">
        <v>1</v>
      </c>
      <c r="AE146">
        <v>0</v>
      </c>
      <c r="AF146" t="s">
        <v>6</v>
      </c>
      <c r="AG146">
        <v>158</v>
      </c>
      <c r="AH146">
        <v>2</v>
      </c>
      <c r="AI146">
        <v>69995203</v>
      </c>
      <c r="AJ146">
        <v>112</v>
      </c>
      <c r="AK146">
        <v>3</v>
      </c>
      <c r="AL146">
        <v>-979.6</v>
      </c>
      <c r="AM146">
        <v>0</v>
      </c>
      <c r="AN146">
        <v>0</v>
      </c>
      <c r="AO146">
        <v>0</v>
      </c>
      <c r="AP146">
        <v>0</v>
      </c>
      <c r="AQ146">
        <v>0</v>
      </c>
      <c r="AR146">
        <v>1</v>
      </c>
    </row>
    <row r="147" spans="1:44" x14ac:dyDescent="0.2">
      <c r="A147">
        <f>ROW(Source!A123)</f>
        <v>123</v>
      </c>
      <c r="B147">
        <v>69995222</v>
      </c>
      <c r="C147">
        <v>69995186</v>
      </c>
      <c r="D147">
        <v>27392118</v>
      </c>
      <c r="E147">
        <v>1</v>
      </c>
      <c r="F147">
        <v>1</v>
      </c>
      <c r="G147">
        <v>1</v>
      </c>
      <c r="H147">
        <v>3</v>
      </c>
      <c r="I147" t="s">
        <v>232</v>
      </c>
      <c r="J147" t="s">
        <v>234</v>
      </c>
      <c r="K147" t="s">
        <v>376</v>
      </c>
      <c r="L147">
        <v>1301</v>
      </c>
      <c r="N147">
        <v>1003</v>
      </c>
      <c r="O147" t="s">
        <v>45</v>
      </c>
      <c r="P147" t="s">
        <v>45</v>
      </c>
      <c r="Q147">
        <v>1</v>
      </c>
      <c r="X147">
        <v>254</v>
      </c>
      <c r="Y147">
        <v>6.91</v>
      </c>
      <c r="Z147">
        <v>0</v>
      </c>
      <c r="AA147">
        <v>0</v>
      </c>
      <c r="AB147">
        <v>0</v>
      </c>
      <c r="AC147">
        <v>0</v>
      </c>
      <c r="AD147">
        <v>1</v>
      </c>
      <c r="AE147">
        <v>0</v>
      </c>
      <c r="AF147" t="s">
        <v>6</v>
      </c>
      <c r="AG147">
        <v>254</v>
      </c>
      <c r="AH147">
        <v>2</v>
      </c>
      <c r="AI147">
        <v>69995204</v>
      </c>
      <c r="AJ147">
        <v>113</v>
      </c>
      <c r="AK147">
        <v>3</v>
      </c>
      <c r="AL147">
        <v>-1755.14</v>
      </c>
      <c r="AM147">
        <v>0</v>
      </c>
      <c r="AN147">
        <v>0</v>
      </c>
      <c r="AO147">
        <v>0</v>
      </c>
      <c r="AP147">
        <v>0</v>
      </c>
      <c r="AQ147">
        <v>0</v>
      </c>
      <c r="AR147">
        <v>1</v>
      </c>
    </row>
    <row r="148" spans="1:44" x14ac:dyDescent="0.2">
      <c r="A148">
        <f>ROW(Source!A123)</f>
        <v>123</v>
      </c>
      <c r="B148">
        <v>69995223</v>
      </c>
      <c r="C148">
        <v>69995186</v>
      </c>
      <c r="D148">
        <v>27392173</v>
      </c>
      <c r="E148">
        <v>1</v>
      </c>
      <c r="F148">
        <v>1</v>
      </c>
      <c r="G148">
        <v>1</v>
      </c>
      <c r="H148">
        <v>3</v>
      </c>
      <c r="I148" t="s">
        <v>377</v>
      </c>
      <c r="J148" t="s">
        <v>378</v>
      </c>
      <c r="K148" t="s">
        <v>379</v>
      </c>
      <c r="L148">
        <v>1354</v>
      </c>
      <c r="N148">
        <v>1010</v>
      </c>
      <c r="O148" t="s">
        <v>65</v>
      </c>
      <c r="P148" t="s">
        <v>65</v>
      </c>
      <c r="Q148">
        <v>1</v>
      </c>
      <c r="X148">
        <v>14</v>
      </c>
      <c r="Y148">
        <v>2.82</v>
      </c>
      <c r="Z148">
        <v>0</v>
      </c>
      <c r="AA148">
        <v>0</v>
      </c>
      <c r="AB148">
        <v>0</v>
      </c>
      <c r="AC148">
        <v>0</v>
      </c>
      <c r="AD148">
        <v>1</v>
      </c>
      <c r="AE148">
        <v>0</v>
      </c>
      <c r="AF148" t="s">
        <v>6</v>
      </c>
      <c r="AG148">
        <v>14</v>
      </c>
      <c r="AH148">
        <v>3</v>
      </c>
      <c r="AI148">
        <v>-1</v>
      </c>
      <c r="AJ148" t="s">
        <v>6</v>
      </c>
      <c r="AK148">
        <v>4</v>
      </c>
      <c r="AL148">
        <v>-39.479999999999997</v>
      </c>
      <c r="AM148">
        <v>0</v>
      </c>
      <c r="AN148">
        <v>0</v>
      </c>
      <c r="AO148">
        <v>0</v>
      </c>
      <c r="AP148">
        <v>0</v>
      </c>
      <c r="AQ148">
        <v>0</v>
      </c>
      <c r="AR148">
        <v>1</v>
      </c>
    </row>
    <row r="149" spans="1:44" x14ac:dyDescent="0.2">
      <c r="A149">
        <f>ROW(Source!A123)</f>
        <v>123</v>
      </c>
      <c r="B149">
        <v>69995224</v>
      </c>
      <c r="C149">
        <v>69995186</v>
      </c>
      <c r="D149">
        <v>27392174</v>
      </c>
      <c r="E149">
        <v>1</v>
      </c>
      <c r="F149">
        <v>1</v>
      </c>
      <c r="G149">
        <v>1</v>
      </c>
      <c r="H149">
        <v>3</v>
      </c>
      <c r="I149" t="s">
        <v>380</v>
      </c>
      <c r="J149" t="s">
        <v>381</v>
      </c>
      <c r="K149" t="s">
        <v>382</v>
      </c>
      <c r="L149">
        <v>1354</v>
      </c>
      <c r="N149">
        <v>1010</v>
      </c>
      <c r="O149" t="s">
        <v>65</v>
      </c>
      <c r="P149" t="s">
        <v>65</v>
      </c>
      <c r="Q149">
        <v>1</v>
      </c>
      <c r="X149">
        <v>14</v>
      </c>
      <c r="Y149">
        <v>2.82</v>
      </c>
      <c r="Z149">
        <v>0</v>
      </c>
      <c r="AA149">
        <v>0</v>
      </c>
      <c r="AB149">
        <v>0</v>
      </c>
      <c r="AC149">
        <v>0</v>
      </c>
      <c r="AD149">
        <v>1</v>
      </c>
      <c r="AE149">
        <v>0</v>
      </c>
      <c r="AF149" t="s">
        <v>6</v>
      </c>
      <c r="AG149">
        <v>14</v>
      </c>
      <c r="AH149">
        <v>3</v>
      </c>
      <c r="AI149">
        <v>-1</v>
      </c>
      <c r="AJ149" t="s">
        <v>6</v>
      </c>
      <c r="AK149">
        <v>4</v>
      </c>
      <c r="AL149">
        <v>-39.479999999999997</v>
      </c>
      <c r="AM149">
        <v>0</v>
      </c>
      <c r="AN149">
        <v>0</v>
      </c>
      <c r="AO149">
        <v>0</v>
      </c>
      <c r="AP149">
        <v>0</v>
      </c>
      <c r="AQ149">
        <v>0</v>
      </c>
      <c r="AR149">
        <v>1</v>
      </c>
    </row>
    <row r="150" spans="1:44" x14ac:dyDescent="0.2">
      <c r="A150">
        <f>ROW(Source!A123)</f>
        <v>123</v>
      </c>
      <c r="B150">
        <v>69995225</v>
      </c>
      <c r="C150">
        <v>69995186</v>
      </c>
      <c r="D150">
        <v>27392244</v>
      </c>
      <c r="E150">
        <v>1</v>
      </c>
      <c r="F150">
        <v>1</v>
      </c>
      <c r="G150">
        <v>1</v>
      </c>
      <c r="H150">
        <v>3</v>
      </c>
      <c r="I150" t="s">
        <v>235</v>
      </c>
      <c r="J150" t="s">
        <v>237</v>
      </c>
      <c r="K150" t="s">
        <v>236</v>
      </c>
      <c r="L150">
        <v>1301</v>
      </c>
      <c r="N150">
        <v>1003</v>
      </c>
      <c r="O150" t="s">
        <v>45</v>
      </c>
      <c r="P150" t="s">
        <v>45</v>
      </c>
      <c r="Q150">
        <v>1</v>
      </c>
      <c r="X150">
        <v>39</v>
      </c>
      <c r="Y150">
        <v>4.1900000000000004</v>
      </c>
      <c r="Z150">
        <v>0</v>
      </c>
      <c r="AA150">
        <v>0</v>
      </c>
      <c r="AB150">
        <v>0</v>
      </c>
      <c r="AC150">
        <v>0</v>
      </c>
      <c r="AD150">
        <v>1</v>
      </c>
      <c r="AE150">
        <v>0</v>
      </c>
      <c r="AF150" t="s">
        <v>6</v>
      </c>
      <c r="AG150">
        <v>39</v>
      </c>
      <c r="AH150">
        <v>2</v>
      </c>
      <c r="AI150">
        <v>69995205</v>
      </c>
      <c r="AJ150">
        <v>114</v>
      </c>
      <c r="AK150">
        <v>3</v>
      </c>
      <c r="AL150">
        <v>-163.41000000000003</v>
      </c>
      <c r="AM150">
        <v>0</v>
      </c>
      <c r="AN150">
        <v>0</v>
      </c>
      <c r="AO150">
        <v>0</v>
      </c>
      <c r="AP150">
        <v>0</v>
      </c>
      <c r="AQ150">
        <v>0</v>
      </c>
      <c r="AR150">
        <v>1</v>
      </c>
    </row>
    <row r="151" spans="1:44" x14ac:dyDescent="0.2">
      <c r="A151">
        <f>ROW(Source!A124)</f>
        <v>124</v>
      </c>
      <c r="B151">
        <v>69995206</v>
      </c>
      <c r="C151">
        <v>69995186</v>
      </c>
      <c r="D151">
        <v>27493137</v>
      </c>
      <c r="E151">
        <v>1</v>
      </c>
      <c r="F151">
        <v>1</v>
      </c>
      <c r="G151">
        <v>1</v>
      </c>
      <c r="H151">
        <v>1</v>
      </c>
      <c r="I151" t="s">
        <v>311</v>
      </c>
      <c r="J151" t="s">
        <v>6</v>
      </c>
      <c r="K151" t="s">
        <v>312</v>
      </c>
      <c r="L151">
        <v>1369</v>
      </c>
      <c r="N151">
        <v>1013</v>
      </c>
      <c r="O151" t="s">
        <v>313</v>
      </c>
      <c r="P151" t="s">
        <v>313</v>
      </c>
      <c r="Q151">
        <v>1</v>
      </c>
      <c r="X151">
        <v>103</v>
      </c>
      <c r="Y151">
        <v>0</v>
      </c>
      <c r="Z151">
        <v>0</v>
      </c>
      <c r="AA151">
        <v>0</v>
      </c>
      <c r="AB151">
        <v>9.15</v>
      </c>
      <c r="AC151">
        <v>0</v>
      </c>
      <c r="AD151">
        <v>1</v>
      </c>
      <c r="AE151">
        <v>1</v>
      </c>
      <c r="AF151" t="s">
        <v>6</v>
      </c>
      <c r="AG151">
        <v>103</v>
      </c>
      <c r="AH151">
        <v>2</v>
      </c>
      <c r="AI151">
        <v>69995187</v>
      </c>
      <c r="AJ151">
        <v>115</v>
      </c>
      <c r="AK151">
        <v>0</v>
      </c>
      <c r="AL151">
        <v>0</v>
      </c>
      <c r="AM151">
        <v>0</v>
      </c>
      <c r="AN151">
        <v>0</v>
      </c>
      <c r="AO151">
        <v>0</v>
      </c>
      <c r="AP151">
        <v>0</v>
      </c>
      <c r="AQ151">
        <v>0</v>
      </c>
      <c r="AR151">
        <v>0</v>
      </c>
    </row>
    <row r="152" spans="1:44" x14ac:dyDescent="0.2">
      <c r="A152">
        <f>ROW(Source!A124)</f>
        <v>124</v>
      </c>
      <c r="B152">
        <v>69995207</v>
      </c>
      <c r="C152">
        <v>69995186</v>
      </c>
      <c r="D152">
        <v>27440303</v>
      </c>
      <c r="E152">
        <v>1</v>
      </c>
      <c r="F152">
        <v>1</v>
      </c>
      <c r="G152">
        <v>1</v>
      </c>
      <c r="H152">
        <v>2</v>
      </c>
      <c r="I152" t="s">
        <v>314</v>
      </c>
      <c r="J152" t="s">
        <v>315</v>
      </c>
      <c r="K152" t="s">
        <v>316</v>
      </c>
      <c r="L152">
        <v>1368</v>
      </c>
      <c r="N152">
        <v>1011</v>
      </c>
      <c r="O152" t="s">
        <v>317</v>
      </c>
      <c r="P152" t="s">
        <v>317</v>
      </c>
      <c r="Q152">
        <v>1</v>
      </c>
      <c r="X152">
        <v>3.2</v>
      </c>
      <c r="Y152">
        <v>0</v>
      </c>
      <c r="Z152">
        <v>2.95</v>
      </c>
      <c r="AA152">
        <v>0</v>
      </c>
      <c r="AB152">
        <v>0</v>
      </c>
      <c r="AC152">
        <v>0</v>
      </c>
      <c r="AD152">
        <v>1</v>
      </c>
      <c r="AE152">
        <v>0</v>
      </c>
      <c r="AF152" t="s">
        <v>6</v>
      </c>
      <c r="AG152">
        <v>3.2</v>
      </c>
      <c r="AH152">
        <v>2</v>
      </c>
      <c r="AI152">
        <v>69995188</v>
      </c>
      <c r="AJ152">
        <v>116</v>
      </c>
      <c r="AK152">
        <v>0</v>
      </c>
      <c r="AL152">
        <v>0</v>
      </c>
      <c r="AM152">
        <v>0</v>
      </c>
      <c r="AN152">
        <v>0</v>
      </c>
      <c r="AO152">
        <v>0</v>
      </c>
      <c r="AP152">
        <v>0</v>
      </c>
      <c r="AQ152">
        <v>0</v>
      </c>
      <c r="AR152">
        <v>0</v>
      </c>
    </row>
    <row r="153" spans="1:44" x14ac:dyDescent="0.2">
      <c r="A153">
        <f>ROW(Source!A124)</f>
        <v>124</v>
      </c>
      <c r="B153">
        <v>69995208</v>
      </c>
      <c r="C153">
        <v>69995186</v>
      </c>
      <c r="D153">
        <v>27441042</v>
      </c>
      <c r="E153">
        <v>1</v>
      </c>
      <c r="F153">
        <v>1</v>
      </c>
      <c r="G153">
        <v>1</v>
      </c>
      <c r="H153">
        <v>2</v>
      </c>
      <c r="I153" t="s">
        <v>318</v>
      </c>
      <c r="J153" t="s">
        <v>319</v>
      </c>
      <c r="K153" t="s">
        <v>320</v>
      </c>
      <c r="L153">
        <v>1368</v>
      </c>
      <c r="N153">
        <v>1011</v>
      </c>
      <c r="O153" t="s">
        <v>317</v>
      </c>
      <c r="P153" t="s">
        <v>317</v>
      </c>
      <c r="Q153">
        <v>1</v>
      </c>
      <c r="X153">
        <v>0.81</v>
      </c>
      <c r="Y153">
        <v>0</v>
      </c>
      <c r="Z153">
        <v>33.590000000000003</v>
      </c>
      <c r="AA153">
        <v>0</v>
      </c>
      <c r="AB153">
        <v>0</v>
      </c>
      <c r="AC153">
        <v>0</v>
      </c>
      <c r="AD153">
        <v>1</v>
      </c>
      <c r="AE153">
        <v>0</v>
      </c>
      <c r="AF153" t="s">
        <v>6</v>
      </c>
      <c r="AG153">
        <v>0.81</v>
      </c>
      <c r="AH153">
        <v>2</v>
      </c>
      <c r="AI153">
        <v>69995189</v>
      </c>
      <c r="AJ153">
        <v>117</v>
      </c>
      <c r="AK153">
        <v>0</v>
      </c>
      <c r="AL153">
        <v>0</v>
      </c>
      <c r="AM153">
        <v>0</v>
      </c>
      <c r="AN153">
        <v>0</v>
      </c>
      <c r="AO153">
        <v>0</v>
      </c>
      <c r="AP153">
        <v>0</v>
      </c>
      <c r="AQ153">
        <v>0</v>
      </c>
      <c r="AR153">
        <v>0</v>
      </c>
    </row>
    <row r="154" spans="1:44" x14ac:dyDescent="0.2">
      <c r="A154">
        <f>ROW(Source!A124)</f>
        <v>124</v>
      </c>
      <c r="B154">
        <v>69995209</v>
      </c>
      <c r="C154">
        <v>69995186</v>
      </c>
      <c r="D154">
        <v>27441078</v>
      </c>
      <c r="E154">
        <v>1</v>
      </c>
      <c r="F154">
        <v>1</v>
      </c>
      <c r="G154">
        <v>1</v>
      </c>
      <c r="H154">
        <v>2</v>
      </c>
      <c r="I154" t="s">
        <v>321</v>
      </c>
      <c r="J154" t="s">
        <v>322</v>
      </c>
      <c r="K154" t="s">
        <v>323</v>
      </c>
      <c r="L154">
        <v>1368</v>
      </c>
      <c r="N154">
        <v>1011</v>
      </c>
      <c r="O154" t="s">
        <v>317</v>
      </c>
      <c r="P154" t="s">
        <v>317</v>
      </c>
      <c r="Q154">
        <v>1</v>
      </c>
      <c r="X154">
        <v>0.9</v>
      </c>
      <c r="Y154">
        <v>0</v>
      </c>
      <c r="Z154">
        <v>2.0699999999999998</v>
      </c>
      <c r="AA154">
        <v>0</v>
      </c>
      <c r="AB154">
        <v>0</v>
      </c>
      <c r="AC154">
        <v>0</v>
      </c>
      <c r="AD154">
        <v>1</v>
      </c>
      <c r="AE154">
        <v>0</v>
      </c>
      <c r="AF154" t="s">
        <v>6</v>
      </c>
      <c r="AG154">
        <v>0.9</v>
      </c>
      <c r="AH154">
        <v>2</v>
      </c>
      <c r="AI154">
        <v>69995190</v>
      </c>
      <c r="AJ154">
        <v>118</v>
      </c>
      <c r="AK154">
        <v>0</v>
      </c>
      <c r="AL154">
        <v>0</v>
      </c>
      <c r="AM154">
        <v>0</v>
      </c>
      <c r="AN154">
        <v>0</v>
      </c>
      <c r="AO154">
        <v>0</v>
      </c>
      <c r="AP154">
        <v>0</v>
      </c>
      <c r="AQ154">
        <v>0</v>
      </c>
      <c r="AR154">
        <v>0</v>
      </c>
    </row>
    <row r="155" spans="1:44" x14ac:dyDescent="0.2">
      <c r="A155">
        <f>ROW(Source!A124)</f>
        <v>124</v>
      </c>
      <c r="B155">
        <v>69995210</v>
      </c>
      <c r="C155">
        <v>69995186</v>
      </c>
      <c r="D155">
        <v>27373300</v>
      </c>
      <c r="E155">
        <v>1</v>
      </c>
      <c r="F155">
        <v>1</v>
      </c>
      <c r="G155">
        <v>1</v>
      </c>
      <c r="H155">
        <v>3</v>
      </c>
      <c r="I155" t="s">
        <v>27</v>
      </c>
      <c r="J155" t="s">
        <v>30</v>
      </c>
      <c r="K155" t="s">
        <v>28</v>
      </c>
      <c r="L155">
        <v>1346</v>
      </c>
      <c r="N155">
        <v>1009</v>
      </c>
      <c r="O155" t="s">
        <v>29</v>
      </c>
      <c r="P155" t="s">
        <v>29</v>
      </c>
      <c r="Q155">
        <v>1</v>
      </c>
      <c r="X155">
        <v>20</v>
      </c>
      <c r="Y155">
        <v>13.16</v>
      </c>
      <c r="Z155">
        <v>0</v>
      </c>
      <c r="AA155">
        <v>0</v>
      </c>
      <c r="AB155">
        <v>0</v>
      </c>
      <c r="AC155">
        <v>0</v>
      </c>
      <c r="AD155">
        <v>1</v>
      </c>
      <c r="AE155">
        <v>0</v>
      </c>
      <c r="AF155" t="s">
        <v>6</v>
      </c>
      <c r="AG155">
        <v>20</v>
      </c>
      <c r="AH155">
        <v>2</v>
      </c>
      <c r="AI155">
        <v>69995191</v>
      </c>
      <c r="AJ155">
        <v>119</v>
      </c>
      <c r="AK155">
        <v>3</v>
      </c>
      <c r="AL155">
        <v>-263.2</v>
      </c>
      <c r="AM155">
        <v>0</v>
      </c>
      <c r="AN155">
        <v>0</v>
      </c>
      <c r="AO155">
        <v>0</v>
      </c>
      <c r="AP155">
        <v>0</v>
      </c>
      <c r="AQ155">
        <v>0</v>
      </c>
      <c r="AR155">
        <v>1</v>
      </c>
    </row>
    <row r="156" spans="1:44" x14ac:dyDescent="0.2">
      <c r="A156">
        <f>ROW(Source!A124)</f>
        <v>124</v>
      </c>
      <c r="B156">
        <v>69995211</v>
      </c>
      <c r="C156">
        <v>69995186</v>
      </c>
      <c r="D156">
        <v>27373697</v>
      </c>
      <c r="E156">
        <v>1</v>
      </c>
      <c r="F156">
        <v>1</v>
      </c>
      <c r="G156">
        <v>1</v>
      </c>
      <c r="H156">
        <v>3</v>
      </c>
      <c r="I156" t="s">
        <v>195</v>
      </c>
      <c r="J156" t="s">
        <v>197</v>
      </c>
      <c r="K156" t="s">
        <v>196</v>
      </c>
      <c r="L156">
        <v>1346</v>
      </c>
      <c r="N156">
        <v>1009</v>
      </c>
      <c r="O156" t="s">
        <v>29</v>
      </c>
      <c r="P156" t="s">
        <v>29</v>
      </c>
      <c r="Q156">
        <v>1</v>
      </c>
      <c r="X156">
        <v>10</v>
      </c>
      <c r="Y156">
        <v>7.5</v>
      </c>
      <c r="Z156">
        <v>0</v>
      </c>
      <c r="AA156">
        <v>0</v>
      </c>
      <c r="AB156">
        <v>0</v>
      </c>
      <c r="AC156">
        <v>0</v>
      </c>
      <c r="AD156">
        <v>1</v>
      </c>
      <c r="AE156">
        <v>0</v>
      </c>
      <c r="AF156" t="s">
        <v>6</v>
      </c>
      <c r="AG156">
        <v>10</v>
      </c>
      <c r="AH156">
        <v>2</v>
      </c>
      <c r="AI156">
        <v>69995192</v>
      </c>
      <c r="AJ156">
        <v>120</v>
      </c>
      <c r="AK156">
        <v>3</v>
      </c>
      <c r="AL156">
        <v>-75</v>
      </c>
      <c r="AM156">
        <v>0</v>
      </c>
      <c r="AN156">
        <v>0</v>
      </c>
      <c r="AO156">
        <v>0</v>
      </c>
      <c r="AP156">
        <v>0</v>
      </c>
      <c r="AQ156">
        <v>0</v>
      </c>
      <c r="AR156">
        <v>1</v>
      </c>
    </row>
    <row r="157" spans="1:44" x14ac:dyDescent="0.2">
      <c r="A157">
        <f>ROW(Source!A124)</f>
        <v>124</v>
      </c>
      <c r="B157">
        <v>69995212</v>
      </c>
      <c r="C157">
        <v>69995186</v>
      </c>
      <c r="D157">
        <v>27373698</v>
      </c>
      <c r="E157">
        <v>1</v>
      </c>
      <c r="F157">
        <v>1</v>
      </c>
      <c r="G157">
        <v>1</v>
      </c>
      <c r="H157">
        <v>3</v>
      </c>
      <c r="I157" t="s">
        <v>199</v>
      </c>
      <c r="J157" t="s">
        <v>201</v>
      </c>
      <c r="K157" t="s">
        <v>200</v>
      </c>
      <c r="L157">
        <v>1346</v>
      </c>
      <c r="N157">
        <v>1009</v>
      </c>
      <c r="O157" t="s">
        <v>29</v>
      </c>
      <c r="P157" t="s">
        <v>29</v>
      </c>
      <c r="Q157">
        <v>1</v>
      </c>
      <c r="X157">
        <v>77</v>
      </c>
      <c r="Y157">
        <v>2.72</v>
      </c>
      <c r="Z157">
        <v>0</v>
      </c>
      <c r="AA157">
        <v>0</v>
      </c>
      <c r="AB157">
        <v>0</v>
      </c>
      <c r="AC157">
        <v>0</v>
      </c>
      <c r="AD157">
        <v>1</v>
      </c>
      <c r="AE157">
        <v>0</v>
      </c>
      <c r="AF157" t="s">
        <v>6</v>
      </c>
      <c r="AG157">
        <v>77</v>
      </c>
      <c r="AH157">
        <v>2</v>
      </c>
      <c r="AI157">
        <v>69995193</v>
      </c>
      <c r="AJ157">
        <v>121</v>
      </c>
      <c r="AK157">
        <v>3</v>
      </c>
      <c r="AL157">
        <v>-209.44000000000003</v>
      </c>
      <c r="AM157">
        <v>0</v>
      </c>
      <c r="AN157">
        <v>0</v>
      </c>
      <c r="AO157">
        <v>0</v>
      </c>
      <c r="AP157">
        <v>0</v>
      </c>
      <c r="AQ157">
        <v>0</v>
      </c>
      <c r="AR157">
        <v>1</v>
      </c>
    </row>
    <row r="158" spans="1:44" x14ac:dyDescent="0.2">
      <c r="A158">
        <f>ROW(Source!A124)</f>
        <v>124</v>
      </c>
      <c r="B158">
        <v>69995213</v>
      </c>
      <c r="C158">
        <v>69995186</v>
      </c>
      <c r="D158">
        <v>27374775</v>
      </c>
      <c r="E158">
        <v>1</v>
      </c>
      <c r="F158">
        <v>1</v>
      </c>
      <c r="G158">
        <v>1</v>
      </c>
      <c r="H158">
        <v>3</v>
      </c>
      <c r="I158" t="s">
        <v>43</v>
      </c>
      <c r="J158" t="s">
        <v>46</v>
      </c>
      <c r="K158" t="s">
        <v>44</v>
      </c>
      <c r="L158">
        <v>1301</v>
      </c>
      <c r="N158">
        <v>1003</v>
      </c>
      <c r="O158" t="s">
        <v>45</v>
      </c>
      <c r="P158" t="s">
        <v>45</v>
      </c>
      <c r="Q158">
        <v>1</v>
      </c>
      <c r="X158">
        <v>177</v>
      </c>
      <c r="Y158">
        <v>0.17</v>
      </c>
      <c r="Z158">
        <v>0</v>
      </c>
      <c r="AA158">
        <v>0</v>
      </c>
      <c r="AB158">
        <v>0</v>
      </c>
      <c r="AC158">
        <v>0</v>
      </c>
      <c r="AD158">
        <v>1</v>
      </c>
      <c r="AE158">
        <v>0</v>
      </c>
      <c r="AF158" t="s">
        <v>6</v>
      </c>
      <c r="AG158">
        <v>177</v>
      </c>
      <c r="AH158">
        <v>2</v>
      </c>
      <c r="AI158">
        <v>69995194</v>
      </c>
      <c r="AJ158">
        <v>122</v>
      </c>
      <c r="AK158">
        <v>3</v>
      </c>
      <c r="AL158">
        <v>-30.090000000000003</v>
      </c>
      <c r="AM158">
        <v>0</v>
      </c>
      <c r="AN158">
        <v>0</v>
      </c>
      <c r="AO158">
        <v>0</v>
      </c>
      <c r="AP158">
        <v>0</v>
      </c>
      <c r="AQ158">
        <v>0</v>
      </c>
      <c r="AR158">
        <v>1</v>
      </c>
    </row>
    <row r="159" spans="1:44" x14ac:dyDescent="0.2">
      <c r="A159">
        <f>ROW(Source!A124)</f>
        <v>124</v>
      </c>
      <c r="B159">
        <v>69995214</v>
      </c>
      <c r="C159">
        <v>69995186</v>
      </c>
      <c r="D159">
        <v>27374872</v>
      </c>
      <c r="E159">
        <v>1</v>
      </c>
      <c r="F159">
        <v>1</v>
      </c>
      <c r="G159">
        <v>1</v>
      </c>
      <c r="H159">
        <v>3</v>
      </c>
      <c r="I159" t="s">
        <v>49</v>
      </c>
      <c r="J159" t="s">
        <v>51</v>
      </c>
      <c r="K159" t="s">
        <v>50</v>
      </c>
      <c r="L159">
        <v>1301</v>
      </c>
      <c r="N159">
        <v>1003</v>
      </c>
      <c r="O159" t="s">
        <v>45</v>
      </c>
      <c r="P159" t="s">
        <v>45</v>
      </c>
      <c r="Q159">
        <v>1</v>
      </c>
      <c r="X159">
        <v>162</v>
      </c>
      <c r="Y159">
        <v>1.74</v>
      </c>
      <c r="Z159">
        <v>0</v>
      </c>
      <c r="AA159">
        <v>0</v>
      </c>
      <c r="AB159">
        <v>0</v>
      </c>
      <c r="AC159">
        <v>0</v>
      </c>
      <c r="AD159">
        <v>1</v>
      </c>
      <c r="AE159">
        <v>0</v>
      </c>
      <c r="AF159" t="s">
        <v>6</v>
      </c>
      <c r="AG159">
        <v>162</v>
      </c>
      <c r="AH159">
        <v>2</v>
      </c>
      <c r="AI159">
        <v>69995195</v>
      </c>
      <c r="AJ159">
        <v>123</v>
      </c>
      <c r="AK159">
        <v>3</v>
      </c>
      <c r="AL159">
        <v>-281.88</v>
      </c>
      <c r="AM159">
        <v>0</v>
      </c>
      <c r="AN159">
        <v>0</v>
      </c>
      <c r="AO159">
        <v>0</v>
      </c>
      <c r="AP159">
        <v>0</v>
      </c>
      <c r="AQ159">
        <v>0</v>
      </c>
      <c r="AR159">
        <v>1</v>
      </c>
    </row>
    <row r="160" spans="1:44" x14ac:dyDescent="0.2">
      <c r="A160">
        <f>ROW(Source!A124)</f>
        <v>124</v>
      </c>
      <c r="B160">
        <v>69995215</v>
      </c>
      <c r="C160">
        <v>69995186</v>
      </c>
      <c r="D160">
        <v>27374886</v>
      </c>
      <c r="E160">
        <v>1</v>
      </c>
      <c r="F160">
        <v>1</v>
      </c>
      <c r="G160">
        <v>1</v>
      </c>
      <c r="H160">
        <v>3</v>
      </c>
      <c r="I160" t="s">
        <v>205</v>
      </c>
      <c r="J160" t="s">
        <v>207</v>
      </c>
      <c r="K160" t="s">
        <v>206</v>
      </c>
      <c r="L160">
        <v>1301</v>
      </c>
      <c r="N160">
        <v>1003</v>
      </c>
      <c r="O160" t="s">
        <v>45</v>
      </c>
      <c r="P160" t="s">
        <v>45</v>
      </c>
      <c r="Q160">
        <v>1</v>
      </c>
      <c r="X160">
        <v>117</v>
      </c>
      <c r="Y160">
        <v>0.6</v>
      </c>
      <c r="Z160">
        <v>0</v>
      </c>
      <c r="AA160">
        <v>0</v>
      </c>
      <c r="AB160">
        <v>0</v>
      </c>
      <c r="AC160">
        <v>0</v>
      </c>
      <c r="AD160">
        <v>1</v>
      </c>
      <c r="AE160">
        <v>0</v>
      </c>
      <c r="AF160" t="s">
        <v>6</v>
      </c>
      <c r="AG160">
        <v>117</v>
      </c>
      <c r="AH160">
        <v>2</v>
      </c>
      <c r="AI160">
        <v>69995196</v>
      </c>
      <c r="AJ160">
        <v>124</v>
      </c>
      <c r="AK160">
        <v>3</v>
      </c>
      <c r="AL160">
        <v>-70.2</v>
      </c>
      <c r="AM160">
        <v>0</v>
      </c>
      <c r="AN160">
        <v>0</v>
      </c>
      <c r="AO160">
        <v>0</v>
      </c>
      <c r="AP160">
        <v>0</v>
      </c>
      <c r="AQ160">
        <v>0</v>
      </c>
      <c r="AR160">
        <v>1</v>
      </c>
    </row>
    <row r="161" spans="1:44" x14ac:dyDescent="0.2">
      <c r="A161">
        <f>ROW(Source!A124)</f>
        <v>124</v>
      </c>
      <c r="B161">
        <v>69995216</v>
      </c>
      <c r="C161">
        <v>69995186</v>
      </c>
      <c r="D161">
        <v>27375596</v>
      </c>
      <c r="E161">
        <v>1</v>
      </c>
      <c r="F161">
        <v>1</v>
      </c>
      <c r="G161">
        <v>1</v>
      </c>
      <c r="H161">
        <v>3</v>
      </c>
      <c r="I161" t="s">
        <v>209</v>
      </c>
      <c r="J161" t="s">
        <v>211</v>
      </c>
      <c r="K161" t="s">
        <v>210</v>
      </c>
      <c r="L161">
        <v>1327</v>
      </c>
      <c r="N161">
        <v>1005</v>
      </c>
      <c r="O161" t="s">
        <v>59</v>
      </c>
      <c r="P161" t="s">
        <v>59</v>
      </c>
      <c r="Q161">
        <v>1</v>
      </c>
      <c r="X161">
        <v>226</v>
      </c>
      <c r="Y161">
        <v>15.1</v>
      </c>
      <c r="Z161">
        <v>0</v>
      </c>
      <c r="AA161">
        <v>0</v>
      </c>
      <c r="AB161">
        <v>0</v>
      </c>
      <c r="AC161">
        <v>0</v>
      </c>
      <c r="AD161">
        <v>1</v>
      </c>
      <c r="AE161">
        <v>0</v>
      </c>
      <c r="AF161" t="s">
        <v>6</v>
      </c>
      <c r="AG161">
        <v>226</v>
      </c>
      <c r="AH161">
        <v>2</v>
      </c>
      <c r="AI161">
        <v>69995197</v>
      </c>
      <c r="AJ161">
        <v>125</v>
      </c>
      <c r="AK161">
        <v>3</v>
      </c>
      <c r="AL161">
        <v>-3412.6</v>
      </c>
      <c r="AM161">
        <v>0</v>
      </c>
      <c r="AN161">
        <v>0</v>
      </c>
      <c r="AO161">
        <v>0</v>
      </c>
      <c r="AP161">
        <v>0</v>
      </c>
      <c r="AQ161">
        <v>0</v>
      </c>
      <c r="AR161">
        <v>1</v>
      </c>
    </row>
    <row r="162" spans="1:44" x14ac:dyDescent="0.2">
      <c r="A162">
        <f>ROW(Source!A124)</f>
        <v>124</v>
      </c>
      <c r="B162">
        <v>69995217</v>
      </c>
      <c r="C162">
        <v>69995186</v>
      </c>
      <c r="D162">
        <v>27378965</v>
      </c>
      <c r="E162">
        <v>1</v>
      </c>
      <c r="F162">
        <v>1</v>
      </c>
      <c r="G162">
        <v>1</v>
      </c>
      <c r="H162">
        <v>3</v>
      </c>
      <c r="I162" t="s">
        <v>214</v>
      </c>
      <c r="J162" t="s">
        <v>216</v>
      </c>
      <c r="K162" t="s">
        <v>215</v>
      </c>
      <c r="L162">
        <v>1354</v>
      </c>
      <c r="N162">
        <v>1010</v>
      </c>
      <c r="O162" t="s">
        <v>65</v>
      </c>
      <c r="P162" t="s">
        <v>65</v>
      </c>
      <c r="Q162">
        <v>1</v>
      </c>
      <c r="X162">
        <v>3788</v>
      </c>
      <c r="Y162">
        <v>0.02</v>
      </c>
      <c r="Z162">
        <v>0</v>
      </c>
      <c r="AA162">
        <v>0</v>
      </c>
      <c r="AB162">
        <v>0</v>
      </c>
      <c r="AC162">
        <v>0</v>
      </c>
      <c r="AD162">
        <v>1</v>
      </c>
      <c r="AE162">
        <v>0</v>
      </c>
      <c r="AF162" t="s">
        <v>6</v>
      </c>
      <c r="AG162">
        <v>3788</v>
      </c>
      <c r="AH162">
        <v>2</v>
      </c>
      <c r="AI162">
        <v>69995198</v>
      </c>
      <c r="AJ162">
        <v>126</v>
      </c>
      <c r="AK162">
        <v>3</v>
      </c>
      <c r="AL162">
        <v>-75.760000000000005</v>
      </c>
      <c r="AM162">
        <v>0</v>
      </c>
      <c r="AN162">
        <v>0</v>
      </c>
      <c r="AO162">
        <v>0</v>
      </c>
      <c r="AP162">
        <v>0</v>
      </c>
      <c r="AQ162">
        <v>0</v>
      </c>
      <c r="AR162">
        <v>1</v>
      </c>
    </row>
    <row r="163" spans="1:44" x14ac:dyDescent="0.2">
      <c r="A163">
        <f>ROW(Source!A124)</f>
        <v>124</v>
      </c>
      <c r="B163">
        <v>69995218</v>
      </c>
      <c r="C163">
        <v>69995186</v>
      </c>
      <c r="D163">
        <v>27378641</v>
      </c>
      <c r="E163">
        <v>1</v>
      </c>
      <c r="F163">
        <v>1</v>
      </c>
      <c r="G163">
        <v>1</v>
      </c>
      <c r="H163">
        <v>3</v>
      </c>
      <c r="I163" t="s">
        <v>218</v>
      </c>
      <c r="J163" t="s">
        <v>220</v>
      </c>
      <c r="K163" t="s">
        <v>219</v>
      </c>
      <c r="L163">
        <v>1354</v>
      </c>
      <c r="N163">
        <v>1010</v>
      </c>
      <c r="O163" t="s">
        <v>65</v>
      </c>
      <c r="P163" t="s">
        <v>65</v>
      </c>
      <c r="Q163">
        <v>1</v>
      </c>
      <c r="X163">
        <v>70</v>
      </c>
      <c r="Y163">
        <v>0.7</v>
      </c>
      <c r="Z163">
        <v>0</v>
      </c>
      <c r="AA163">
        <v>0</v>
      </c>
      <c r="AB163">
        <v>0</v>
      </c>
      <c r="AC163">
        <v>0</v>
      </c>
      <c r="AD163">
        <v>1</v>
      </c>
      <c r="AE163">
        <v>0</v>
      </c>
      <c r="AF163" t="s">
        <v>6</v>
      </c>
      <c r="AG163">
        <v>70</v>
      </c>
      <c r="AH163">
        <v>2</v>
      </c>
      <c r="AI163">
        <v>69995199</v>
      </c>
      <c r="AJ163">
        <v>127</v>
      </c>
      <c r="AK163">
        <v>3</v>
      </c>
      <c r="AL163">
        <v>-49</v>
      </c>
      <c r="AM163">
        <v>0</v>
      </c>
      <c r="AN163">
        <v>0</v>
      </c>
      <c r="AO163">
        <v>0</v>
      </c>
      <c r="AP163">
        <v>0</v>
      </c>
      <c r="AQ163">
        <v>0</v>
      </c>
      <c r="AR163">
        <v>1</v>
      </c>
    </row>
    <row r="164" spans="1:44" x14ac:dyDescent="0.2">
      <c r="A164">
        <f>ROW(Source!A124)</f>
        <v>124</v>
      </c>
      <c r="B164">
        <v>69995219</v>
      </c>
      <c r="C164">
        <v>69995186</v>
      </c>
      <c r="D164">
        <v>27378714</v>
      </c>
      <c r="E164">
        <v>1</v>
      </c>
      <c r="F164">
        <v>1</v>
      </c>
      <c r="G164">
        <v>1</v>
      </c>
      <c r="H164">
        <v>3</v>
      </c>
      <c r="I164" t="s">
        <v>73</v>
      </c>
      <c r="J164" t="s">
        <v>75</v>
      </c>
      <c r="K164" t="s">
        <v>74</v>
      </c>
      <c r="L164">
        <v>1354</v>
      </c>
      <c r="N164">
        <v>1010</v>
      </c>
      <c r="O164" t="s">
        <v>65</v>
      </c>
      <c r="P164" t="s">
        <v>65</v>
      </c>
      <c r="Q164">
        <v>1</v>
      </c>
      <c r="X164">
        <v>163</v>
      </c>
      <c r="Y164">
        <v>0.08</v>
      </c>
      <c r="Z164">
        <v>0</v>
      </c>
      <c r="AA164">
        <v>0</v>
      </c>
      <c r="AB164">
        <v>0</v>
      </c>
      <c r="AC164">
        <v>0</v>
      </c>
      <c r="AD164">
        <v>1</v>
      </c>
      <c r="AE164">
        <v>0</v>
      </c>
      <c r="AF164" t="s">
        <v>6</v>
      </c>
      <c r="AG164">
        <v>163</v>
      </c>
      <c r="AH164">
        <v>2</v>
      </c>
      <c r="AI164">
        <v>69995200</v>
      </c>
      <c r="AJ164">
        <v>128</v>
      </c>
      <c r="AK164">
        <v>3</v>
      </c>
      <c r="AL164">
        <v>-13.040000000000001</v>
      </c>
      <c r="AM164">
        <v>0</v>
      </c>
      <c r="AN164">
        <v>0</v>
      </c>
      <c r="AO164">
        <v>0</v>
      </c>
      <c r="AP164">
        <v>0</v>
      </c>
      <c r="AQ164">
        <v>0</v>
      </c>
      <c r="AR164">
        <v>1</v>
      </c>
    </row>
    <row r="165" spans="1:44" x14ac:dyDescent="0.2">
      <c r="A165">
        <f>ROW(Source!A124)</f>
        <v>124</v>
      </c>
      <c r="B165">
        <v>69995220</v>
      </c>
      <c r="C165">
        <v>69995186</v>
      </c>
      <c r="D165">
        <v>27383044</v>
      </c>
      <c r="E165">
        <v>1</v>
      </c>
      <c r="F165">
        <v>1</v>
      </c>
      <c r="G165">
        <v>1</v>
      </c>
      <c r="H165">
        <v>3</v>
      </c>
      <c r="I165" t="s">
        <v>372</v>
      </c>
      <c r="J165" t="s">
        <v>373</v>
      </c>
      <c r="K165" t="s">
        <v>374</v>
      </c>
      <c r="L165">
        <v>1327</v>
      </c>
      <c r="N165">
        <v>1005</v>
      </c>
      <c r="O165" t="s">
        <v>59</v>
      </c>
      <c r="P165" t="s">
        <v>59</v>
      </c>
      <c r="Q165">
        <v>1</v>
      </c>
      <c r="X165">
        <v>103</v>
      </c>
      <c r="Y165">
        <v>0</v>
      </c>
      <c r="Z165">
        <v>0</v>
      </c>
      <c r="AA165">
        <v>0</v>
      </c>
      <c r="AB165">
        <v>0</v>
      </c>
      <c r="AC165">
        <v>0</v>
      </c>
      <c r="AD165">
        <v>0</v>
      </c>
      <c r="AE165">
        <v>0</v>
      </c>
      <c r="AF165" t="s">
        <v>6</v>
      </c>
      <c r="AG165">
        <v>103</v>
      </c>
      <c r="AH165">
        <v>3</v>
      </c>
      <c r="AI165">
        <v>-1</v>
      </c>
      <c r="AJ165" t="s">
        <v>6</v>
      </c>
      <c r="AK165">
        <v>0</v>
      </c>
      <c r="AL165">
        <v>0</v>
      </c>
      <c r="AM165">
        <v>0</v>
      </c>
      <c r="AN165">
        <v>0</v>
      </c>
      <c r="AO165">
        <v>0</v>
      </c>
      <c r="AP165">
        <v>0</v>
      </c>
      <c r="AQ165">
        <v>0</v>
      </c>
      <c r="AR165">
        <v>0</v>
      </c>
    </row>
    <row r="166" spans="1:44" x14ac:dyDescent="0.2">
      <c r="A166">
        <f>ROW(Source!A124)</f>
        <v>124</v>
      </c>
      <c r="B166">
        <v>69995221</v>
      </c>
      <c r="C166">
        <v>69995186</v>
      </c>
      <c r="D166">
        <v>27392067</v>
      </c>
      <c r="E166">
        <v>1</v>
      </c>
      <c r="F166">
        <v>1</v>
      </c>
      <c r="G166">
        <v>1</v>
      </c>
      <c r="H166">
        <v>3</v>
      </c>
      <c r="I166" t="s">
        <v>230</v>
      </c>
      <c r="J166" t="s">
        <v>231</v>
      </c>
      <c r="K166" t="s">
        <v>375</v>
      </c>
      <c r="L166">
        <v>1301</v>
      </c>
      <c r="N166">
        <v>1003</v>
      </c>
      <c r="O166" t="s">
        <v>45</v>
      </c>
      <c r="P166" t="s">
        <v>45</v>
      </c>
      <c r="Q166">
        <v>1</v>
      </c>
      <c r="X166">
        <v>158</v>
      </c>
      <c r="Y166">
        <v>6.2</v>
      </c>
      <c r="Z166">
        <v>0</v>
      </c>
      <c r="AA166">
        <v>0</v>
      </c>
      <c r="AB166">
        <v>0</v>
      </c>
      <c r="AC166">
        <v>0</v>
      </c>
      <c r="AD166">
        <v>1</v>
      </c>
      <c r="AE166">
        <v>0</v>
      </c>
      <c r="AF166" t="s">
        <v>6</v>
      </c>
      <c r="AG166">
        <v>158</v>
      </c>
      <c r="AH166">
        <v>2</v>
      </c>
      <c r="AI166">
        <v>69995203</v>
      </c>
      <c r="AJ166">
        <v>130</v>
      </c>
      <c r="AK166">
        <v>3</v>
      </c>
      <c r="AL166">
        <v>-979.6</v>
      </c>
      <c r="AM166">
        <v>0</v>
      </c>
      <c r="AN166">
        <v>0</v>
      </c>
      <c r="AO166">
        <v>0</v>
      </c>
      <c r="AP166">
        <v>0</v>
      </c>
      <c r="AQ166">
        <v>0</v>
      </c>
      <c r="AR166">
        <v>1</v>
      </c>
    </row>
    <row r="167" spans="1:44" x14ac:dyDescent="0.2">
      <c r="A167">
        <f>ROW(Source!A124)</f>
        <v>124</v>
      </c>
      <c r="B167">
        <v>69995222</v>
      </c>
      <c r="C167">
        <v>69995186</v>
      </c>
      <c r="D167">
        <v>27392118</v>
      </c>
      <c r="E167">
        <v>1</v>
      </c>
      <c r="F167">
        <v>1</v>
      </c>
      <c r="G167">
        <v>1</v>
      </c>
      <c r="H167">
        <v>3</v>
      </c>
      <c r="I167" t="s">
        <v>232</v>
      </c>
      <c r="J167" t="s">
        <v>234</v>
      </c>
      <c r="K167" t="s">
        <v>376</v>
      </c>
      <c r="L167">
        <v>1301</v>
      </c>
      <c r="N167">
        <v>1003</v>
      </c>
      <c r="O167" t="s">
        <v>45</v>
      </c>
      <c r="P167" t="s">
        <v>45</v>
      </c>
      <c r="Q167">
        <v>1</v>
      </c>
      <c r="X167">
        <v>254</v>
      </c>
      <c r="Y167">
        <v>6.91</v>
      </c>
      <c r="Z167">
        <v>0</v>
      </c>
      <c r="AA167">
        <v>0</v>
      </c>
      <c r="AB167">
        <v>0</v>
      </c>
      <c r="AC167">
        <v>0</v>
      </c>
      <c r="AD167">
        <v>1</v>
      </c>
      <c r="AE167">
        <v>0</v>
      </c>
      <c r="AF167" t="s">
        <v>6</v>
      </c>
      <c r="AG167">
        <v>254</v>
      </c>
      <c r="AH167">
        <v>2</v>
      </c>
      <c r="AI167">
        <v>69995204</v>
      </c>
      <c r="AJ167">
        <v>131</v>
      </c>
      <c r="AK167">
        <v>3</v>
      </c>
      <c r="AL167">
        <v>-1755.14</v>
      </c>
      <c r="AM167">
        <v>0</v>
      </c>
      <c r="AN167">
        <v>0</v>
      </c>
      <c r="AO167">
        <v>0</v>
      </c>
      <c r="AP167">
        <v>0</v>
      </c>
      <c r="AQ167">
        <v>0</v>
      </c>
      <c r="AR167">
        <v>1</v>
      </c>
    </row>
    <row r="168" spans="1:44" x14ac:dyDescent="0.2">
      <c r="A168">
        <f>ROW(Source!A124)</f>
        <v>124</v>
      </c>
      <c r="B168">
        <v>69995223</v>
      </c>
      <c r="C168">
        <v>69995186</v>
      </c>
      <c r="D168">
        <v>27392173</v>
      </c>
      <c r="E168">
        <v>1</v>
      </c>
      <c r="F168">
        <v>1</v>
      </c>
      <c r="G168">
        <v>1</v>
      </c>
      <c r="H168">
        <v>3</v>
      </c>
      <c r="I168" t="s">
        <v>377</v>
      </c>
      <c r="J168" t="s">
        <v>378</v>
      </c>
      <c r="K168" t="s">
        <v>379</v>
      </c>
      <c r="L168">
        <v>1354</v>
      </c>
      <c r="N168">
        <v>1010</v>
      </c>
      <c r="O168" t="s">
        <v>65</v>
      </c>
      <c r="P168" t="s">
        <v>65</v>
      </c>
      <c r="Q168">
        <v>1</v>
      </c>
      <c r="X168">
        <v>14</v>
      </c>
      <c r="Y168">
        <v>2.82</v>
      </c>
      <c r="Z168">
        <v>0</v>
      </c>
      <c r="AA168">
        <v>0</v>
      </c>
      <c r="AB168">
        <v>0</v>
      </c>
      <c r="AC168">
        <v>0</v>
      </c>
      <c r="AD168">
        <v>1</v>
      </c>
      <c r="AE168">
        <v>0</v>
      </c>
      <c r="AF168" t="s">
        <v>6</v>
      </c>
      <c r="AG168">
        <v>14</v>
      </c>
      <c r="AH168">
        <v>3</v>
      </c>
      <c r="AI168">
        <v>-1</v>
      </c>
      <c r="AJ168" t="s">
        <v>6</v>
      </c>
      <c r="AK168">
        <v>4</v>
      </c>
      <c r="AL168">
        <v>-39.479999999999997</v>
      </c>
      <c r="AM168">
        <v>0</v>
      </c>
      <c r="AN168">
        <v>0</v>
      </c>
      <c r="AO168">
        <v>0</v>
      </c>
      <c r="AP168">
        <v>0</v>
      </c>
      <c r="AQ168">
        <v>0</v>
      </c>
      <c r="AR168">
        <v>1</v>
      </c>
    </row>
    <row r="169" spans="1:44" x14ac:dyDescent="0.2">
      <c r="A169">
        <f>ROW(Source!A124)</f>
        <v>124</v>
      </c>
      <c r="B169">
        <v>69995224</v>
      </c>
      <c r="C169">
        <v>69995186</v>
      </c>
      <c r="D169">
        <v>27392174</v>
      </c>
      <c r="E169">
        <v>1</v>
      </c>
      <c r="F169">
        <v>1</v>
      </c>
      <c r="G169">
        <v>1</v>
      </c>
      <c r="H169">
        <v>3</v>
      </c>
      <c r="I169" t="s">
        <v>380</v>
      </c>
      <c r="J169" t="s">
        <v>381</v>
      </c>
      <c r="K169" t="s">
        <v>382</v>
      </c>
      <c r="L169">
        <v>1354</v>
      </c>
      <c r="N169">
        <v>1010</v>
      </c>
      <c r="O169" t="s">
        <v>65</v>
      </c>
      <c r="P169" t="s">
        <v>65</v>
      </c>
      <c r="Q169">
        <v>1</v>
      </c>
      <c r="X169">
        <v>14</v>
      </c>
      <c r="Y169">
        <v>2.82</v>
      </c>
      <c r="Z169">
        <v>0</v>
      </c>
      <c r="AA169">
        <v>0</v>
      </c>
      <c r="AB169">
        <v>0</v>
      </c>
      <c r="AC169">
        <v>0</v>
      </c>
      <c r="AD169">
        <v>1</v>
      </c>
      <c r="AE169">
        <v>0</v>
      </c>
      <c r="AF169" t="s">
        <v>6</v>
      </c>
      <c r="AG169">
        <v>14</v>
      </c>
      <c r="AH169">
        <v>3</v>
      </c>
      <c r="AI169">
        <v>-1</v>
      </c>
      <c r="AJ169" t="s">
        <v>6</v>
      </c>
      <c r="AK169">
        <v>4</v>
      </c>
      <c r="AL169">
        <v>-39.479999999999997</v>
      </c>
      <c r="AM169">
        <v>0</v>
      </c>
      <c r="AN169">
        <v>0</v>
      </c>
      <c r="AO169">
        <v>0</v>
      </c>
      <c r="AP169">
        <v>0</v>
      </c>
      <c r="AQ169">
        <v>0</v>
      </c>
      <c r="AR169">
        <v>1</v>
      </c>
    </row>
    <row r="170" spans="1:44" x14ac:dyDescent="0.2">
      <c r="A170">
        <f>ROW(Source!A124)</f>
        <v>124</v>
      </c>
      <c r="B170">
        <v>69995225</v>
      </c>
      <c r="C170">
        <v>69995186</v>
      </c>
      <c r="D170">
        <v>27392244</v>
      </c>
      <c r="E170">
        <v>1</v>
      </c>
      <c r="F170">
        <v>1</v>
      </c>
      <c r="G170">
        <v>1</v>
      </c>
      <c r="H170">
        <v>3</v>
      </c>
      <c r="I170" t="s">
        <v>235</v>
      </c>
      <c r="J170" t="s">
        <v>237</v>
      </c>
      <c r="K170" t="s">
        <v>236</v>
      </c>
      <c r="L170">
        <v>1301</v>
      </c>
      <c r="N170">
        <v>1003</v>
      </c>
      <c r="O170" t="s">
        <v>45</v>
      </c>
      <c r="P170" t="s">
        <v>45</v>
      </c>
      <c r="Q170">
        <v>1</v>
      </c>
      <c r="X170">
        <v>39</v>
      </c>
      <c r="Y170">
        <v>4.1900000000000004</v>
      </c>
      <c r="Z170">
        <v>0</v>
      </c>
      <c r="AA170">
        <v>0</v>
      </c>
      <c r="AB170">
        <v>0</v>
      </c>
      <c r="AC170">
        <v>0</v>
      </c>
      <c r="AD170">
        <v>1</v>
      </c>
      <c r="AE170">
        <v>0</v>
      </c>
      <c r="AF170" t="s">
        <v>6</v>
      </c>
      <c r="AG170">
        <v>39</v>
      </c>
      <c r="AH170">
        <v>2</v>
      </c>
      <c r="AI170">
        <v>69995205</v>
      </c>
      <c r="AJ170">
        <v>132</v>
      </c>
      <c r="AK170">
        <v>3</v>
      </c>
      <c r="AL170">
        <v>-163.41000000000003</v>
      </c>
      <c r="AM170">
        <v>0</v>
      </c>
      <c r="AN170">
        <v>0</v>
      </c>
      <c r="AO170">
        <v>0</v>
      </c>
      <c r="AP170">
        <v>0</v>
      </c>
      <c r="AQ170">
        <v>0</v>
      </c>
      <c r="AR170">
        <v>1</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cols>
    <col min="1" max="256" width="9.140625" customWidth="1"/>
  </cols>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81"/>
  <sheetViews>
    <sheetView workbookViewId="0">
      <selection sqref="A1:G1"/>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82" t="s">
        <v>396</v>
      </c>
      <c r="B1" s="282"/>
      <c r="C1" s="282"/>
      <c r="D1" s="282"/>
      <c r="E1" s="282"/>
      <c r="F1" s="282"/>
      <c r="G1" s="282"/>
    </row>
    <row r="3" spans="1:255" x14ac:dyDescent="0.2">
      <c r="A3" s="20" t="s">
        <v>403</v>
      </c>
      <c r="B3" s="19"/>
      <c r="C3" s="272"/>
      <c r="D3" s="273"/>
      <c r="E3" s="273"/>
      <c r="F3" s="273"/>
      <c r="G3" s="273"/>
      <c r="BR3" s="22">
        <f>C3</f>
        <v>0</v>
      </c>
      <c r="IU3" s="23"/>
    </row>
    <row r="4" spans="1:255" x14ac:dyDescent="0.2">
      <c r="A4" s="20" t="s">
        <v>405</v>
      </c>
      <c r="B4" s="19"/>
      <c r="C4" s="274"/>
      <c r="D4" s="275"/>
      <c r="E4" s="275"/>
      <c r="F4" s="275"/>
      <c r="G4" s="275"/>
      <c r="BR4" s="22">
        <f>C4</f>
        <v>0</v>
      </c>
      <c r="IU4" s="23"/>
    </row>
    <row r="5" spans="1:255" x14ac:dyDescent="0.2">
      <c r="A5" s="20" t="s">
        <v>406</v>
      </c>
      <c r="B5" s="19"/>
      <c r="C5" s="274"/>
      <c r="D5" s="275"/>
      <c r="E5" s="275"/>
      <c r="F5" s="275"/>
      <c r="G5" s="275"/>
      <c r="BR5" s="22">
        <f>C5</f>
        <v>0</v>
      </c>
      <c r="IU5" s="23"/>
    </row>
    <row r="6" spans="1:255" x14ac:dyDescent="0.2">
      <c r="A6" s="20" t="s">
        <v>407</v>
      </c>
      <c r="B6" s="19"/>
      <c r="C6" s="276"/>
      <c r="D6" s="277"/>
      <c r="E6" s="277"/>
      <c r="F6" s="277"/>
      <c r="G6" s="277"/>
      <c r="BR6" s="22">
        <f>C6</f>
        <v>0</v>
      </c>
      <c r="IU6" s="23"/>
    </row>
    <row r="7" spans="1:255" x14ac:dyDescent="0.2">
      <c r="A7" s="278"/>
      <c r="B7" s="278"/>
      <c r="C7" s="278"/>
      <c r="D7" s="278"/>
      <c r="E7" s="278"/>
      <c r="F7" s="278"/>
      <c r="G7" s="278"/>
    </row>
    <row r="8" spans="1:255" ht="18.75" x14ac:dyDescent="0.3">
      <c r="A8" s="279" t="s">
        <v>599</v>
      </c>
      <c r="B8" s="279"/>
      <c r="C8" s="279"/>
      <c r="D8" s="279"/>
      <c r="E8" s="279"/>
      <c r="F8" s="279"/>
      <c r="G8" s="279"/>
    </row>
    <row r="9" spans="1:255" x14ac:dyDescent="0.2">
      <c r="A9" s="280"/>
      <c r="B9" s="280"/>
      <c r="C9" s="280"/>
      <c r="D9" s="280"/>
      <c r="E9" s="280"/>
      <c r="F9" s="280"/>
      <c r="G9" s="280"/>
    </row>
    <row r="10" spans="1:255" x14ac:dyDescent="0.2">
      <c r="A10" s="280"/>
      <c r="B10" s="280"/>
      <c r="C10" s="280"/>
      <c r="D10" s="280"/>
      <c r="E10" s="280"/>
      <c r="F10" s="280"/>
      <c r="G10" s="280"/>
    </row>
    <row r="11" spans="1:255" ht="47.25" x14ac:dyDescent="0.25">
      <c r="A11" s="14" t="s">
        <v>409</v>
      </c>
      <c r="B11" s="281" t="s">
        <v>5</v>
      </c>
      <c r="C11" s="281"/>
      <c r="D11" s="281"/>
      <c r="E11" s="281"/>
      <c r="F11" s="281"/>
      <c r="G11" s="281"/>
      <c r="BS11" s="179" t="str">
        <f>B11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3" spans="1:255" x14ac:dyDescent="0.2">
      <c r="A13" s="14" t="s">
        <v>424</v>
      </c>
    </row>
    <row r="14" spans="1:255" x14ac:dyDescent="0.2">
      <c r="A14" s="14" t="s">
        <v>425</v>
      </c>
    </row>
    <row r="15" spans="1:255" x14ac:dyDescent="0.2">
      <c r="A15" s="180" t="s">
        <v>562</v>
      </c>
      <c r="B15" s="180" t="s">
        <v>564</v>
      </c>
      <c r="C15" s="180" t="s">
        <v>567</v>
      </c>
      <c r="D15" s="180" t="s">
        <v>569</v>
      </c>
      <c r="E15" s="180" t="s">
        <v>572</v>
      </c>
      <c r="F15" s="180" t="s">
        <v>574</v>
      </c>
      <c r="G15" s="180" t="s">
        <v>576</v>
      </c>
      <c r="H15" s="180" t="s">
        <v>578</v>
      </c>
      <c r="I15" s="181" t="s">
        <v>540</v>
      </c>
    </row>
    <row r="16" spans="1:255" x14ac:dyDescent="0.2">
      <c r="A16" s="182" t="s">
        <v>563</v>
      </c>
      <c r="B16" s="182" t="s">
        <v>565</v>
      </c>
      <c r="C16" s="182" t="s">
        <v>600</v>
      </c>
      <c r="D16" s="182" t="s">
        <v>570</v>
      </c>
      <c r="E16" s="182" t="s">
        <v>573</v>
      </c>
      <c r="F16" s="182" t="s">
        <v>575</v>
      </c>
      <c r="G16" s="182" t="s">
        <v>577</v>
      </c>
      <c r="H16" s="182" t="s">
        <v>579</v>
      </c>
      <c r="I16" s="183" t="s">
        <v>461</v>
      </c>
    </row>
    <row r="17" spans="1:255" x14ac:dyDescent="0.2">
      <c r="A17" s="182"/>
      <c r="B17" s="182" t="s">
        <v>566</v>
      </c>
      <c r="C17" s="182"/>
      <c r="D17" s="182" t="s">
        <v>571</v>
      </c>
      <c r="E17" s="182"/>
      <c r="F17" s="182"/>
      <c r="G17" s="182" t="s">
        <v>575</v>
      </c>
      <c r="H17" s="182" t="s">
        <v>580</v>
      </c>
      <c r="I17" s="183"/>
    </row>
    <row r="18" spans="1:255" x14ac:dyDescent="0.2">
      <c r="A18" s="180">
        <v>1</v>
      </c>
      <c r="B18" s="180">
        <v>2</v>
      </c>
      <c r="C18" s="180">
        <v>3</v>
      </c>
      <c r="D18" s="180">
        <v>4</v>
      </c>
      <c r="E18" s="180">
        <v>5</v>
      </c>
      <c r="F18" s="180">
        <v>6</v>
      </c>
      <c r="G18" s="180">
        <v>7</v>
      </c>
      <c r="H18" s="180">
        <v>8</v>
      </c>
      <c r="I18" s="181">
        <v>9</v>
      </c>
    </row>
    <row r="19" spans="1:255" x14ac:dyDescent="0.2">
      <c r="A19" s="191"/>
      <c r="B19" s="191" t="s">
        <v>601</v>
      </c>
      <c r="C19" s="191"/>
      <c r="D19" s="191"/>
      <c r="E19" s="191"/>
      <c r="F19" s="191"/>
      <c r="G19" s="188"/>
      <c r="H19" s="188"/>
      <c r="I19" s="188"/>
    </row>
    <row r="20" spans="1:255" s="43" customFormat="1" ht="24" x14ac:dyDescent="0.2">
      <c r="A20" s="192">
        <v>1</v>
      </c>
      <c r="B20" s="193" t="s">
        <v>324</v>
      </c>
      <c r="C20" s="193" t="s">
        <v>325</v>
      </c>
      <c r="D20" s="193" t="s">
        <v>313</v>
      </c>
      <c r="E20" s="194">
        <v>21.687359999999998</v>
      </c>
      <c r="F20" s="195">
        <f>ROUND( 8.53 * 28.95, 2 )</f>
        <v>246.94</v>
      </c>
      <c r="G20" s="196">
        <f>ROUND(E20*F20,0)</f>
        <v>5355</v>
      </c>
      <c r="H20" s="200" t="s">
        <v>603</v>
      </c>
      <c r="I20" s="200" t="s">
        <v>583</v>
      </c>
    </row>
    <row r="21" spans="1:255" s="43" customFormat="1" ht="24" x14ac:dyDescent="0.2">
      <c r="A21" s="192">
        <v>2</v>
      </c>
      <c r="B21" s="193" t="s">
        <v>311</v>
      </c>
      <c r="C21" s="193" t="s">
        <v>312</v>
      </c>
      <c r="D21" s="193" t="s">
        <v>313</v>
      </c>
      <c r="E21" s="194">
        <v>532.75</v>
      </c>
      <c r="F21" s="195">
        <f>ROUND( 9.15 * 28.95, 2 )</f>
        <v>264.89</v>
      </c>
      <c r="G21" s="196">
        <f>ROUND(E21*F21,0)</f>
        <v>141120</v>
      </c>
      <c r="H21" s="200" t="s">
        <v>602</v>
      </c>
      <c r="I21" s="200" t="s">
        <v>583</v>
      </c>
    </row>
    <row r="22" spans="1:255" s="43" customFormat="1" ht="12" x14ac:dyDescent="0.2">
      <c r="A22" s="192">
        <v>3</v>
      </c>
      <c r="B22" s="193" t="s">
        <v>36</v>
      </c>
      <c r="C22" s="193" t="s">
        <v>326</v>
      </c>
      <c r="D22" s="193" t="s">
        <v>327</v>
      </c>
      <c r="E22" s="194">
        <v>1.65984</v>
      </c>
      <c r="F22" s="195">
        <f>ROUND( 0, 2 )</f>
        <v>0</v>
      </c>
      <c r="G22" s="196">
        <f>ROUND(E22*F22,0)</f>
        <v>0</v>
      </c>
      <c r="H22" s="201" t="s">
        <v>604</v>
      </c>
      <c r="I22" s="201" t="s">
        <v>583</v>
      </c>
    </row>
    <row r="23" spans="1:255" x14ac:dyDescent="0.2">
      <c r="A23" s="202"/>
      <c r="B23" s="202"/>
      <c r="C23" s="203" t="s">
        <v>539</v>
      </c>
      <c r="D23" s="202"/>
      <c r="E23" s="202"/>
      <c r="F23" s="202"/>
      <c r="G23" s="204">
        <f>ROUND(SUM(G20:G22),0)</f>
        <v>146475</v>
      </c>
      <c r="H23" s="202"/>
      <c r="I23" s="202"/>
      <c r="J23" s="23"/>
      <c r="K23" s="187">
        <f>G23</f>
        <v>146475</v>
      </c>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x14ac:dyDescent="0.2">
      <c r="A24" s="32"/>
      <c r="B24" s="52"/>
      <c r="C24" s="52"/>
      <c r="D24" s="52"/>
      <c r="E24" s="52"/>
      <c r="F24" s="52"/>
      <c r="G24" s="205"/>
      <c r="H24" s="52"/>
      <c r="I24" s="205"/>
    </row>
    <row r="25" spans="1:255" x14ac:dyDescent="0.2">
      <c r="A25" s="191"/>
      <c r="B25" s="191" t="s">
        <v>605</v>
      </c>
      <c r="C25" s="191"/>
      <c r="D25" s="191"/>
      <c r="E25" s="191"/>
      <c r="F25" s="191"/>
      <c r="G25" s="188"/>
      <c r="H25" s="188"/>
      <c r="I25" s="188"/>
    </row>
    <row r="26" spans="1:255" s="43" customFormat="1" ht="24" x14ac:dyDescent="0.2">
      <c r="A26" s="192">
        <v>4</v>
      </c>
      <c r="B26" s="193" t="s">
        <v>328</v>
      </c>
      <c r="C26" s="193" t="s">
        <v>330</v>
      </c>
      <c r="D26" s="193" t="s">
        <v>317</v>
      </c>
      <c r="E26" s="194">
        <v>1.47288</v>
      </c>
      <c r="F26" s="195">
        <f>ROUND( 91.69 * 9.3, 2 )</f>
        <v>852.72</v>
      </c>
      <c r="G26" s="196">
        <f t="shared" ref="G26:G32" si="0">ROUND(E26*F26,0)</f>
        <v>1256</v>
      </c>
      <c r="H26" s="200" t="s">
        <v>609</v>
      </c>
      <c r="I26" s="200" t="s">
        <v>583</v>
      </c>
    </row>
    <row r="27" spans="1:255" s="43" customFormat="1" ht="36" x14ac:dyDescent="0.2">
      <c r="A27" s="192">
        <v>5</v>
      </c>
      <c r="B27" s="193" t="s">
        <v>331</v>
      </c>
      <c r="C27" s="193" t="s">
        <v>333</v>
      </c>
      <c r="D27" s="193" t="s">
        <v>317</v>
      </c>
      <c r="E27" s="194">
        <v>0.18695999999999999</v>
      </c>
      <c r="F27" s="195">
        <f>ROUND( 112.67 * 9.3, 2 )</f>
        <v>1047.83</v>
      </c>
      <c r="G27" s="196">
        <f t="shared" si="0"/>
        <v>196</v>
      </c>
      <c r="H27" s="200" t="s">
        <v>610</v>
      </c>
      <c r="I27" s="200" t="s">
        <v>583</v>
      </c>
    </row>
    <row r="28" spans="1:255" s="43" customFormat="1" ht="24" x14ac:dyDescent="0.2">
      <c r="A28" s="192">
        <v>6</v>
      </c>
      <c r="B28" s="193" t="s">
        <v>334</v>
      </c>
      <c r="C28" s="193" t="s">
        <v>336</v>
      </c>
      <c r="D28" s="193" t="s">
        <v>317</v>
      </c>
      <c r="E28" s="194">
        <v>0.43472</v>
      </c>
      <c r="F28" s="195">
        <f>ROUND( 29.26 * 9.3, 2 )</f>
        <v>272.12</v>
      </c>
      <c r="G28" s="196">
        <f t="shared" si="0"/>
        <v>118</v>
      </c>
      <c r="H28" s="200" t="s">
        <v>611</v>
      </c>
      <c r="I28" s="200" t="s">
        <v>583</v>
      </c>
    </row>
    <row r="29" spans="1:255" s="43" customFormat="1" ht="24" x14ac:dyDescent="0.2">
      <c r="A29" s="192">
        <v>7</v>
      </c>
      <c r="B29" s="193" t="s">
        <v>314</v>
      </c>
      <c r="C29" s="193" t="s">
        <v>316</v>
      </c>
      <c r="D29" s="193" t="s">
        <v>317</v>
      </c>
      <c r="E29" s="194">
        <v>13.14616</v>
      </c>
      <c r="F29" s="195">
        <f>ROUND( 2.95 * 9.3, 2 )</f>
        <v>27.44</v>
      </c>
      <c r="G29" s="196">
        <f t="shared" si="0"/>
        <v>361</v>
      </c>
      <c r="H29" s="200" t="s">
        <v>606</v>
      </c>
      <c r="I29" s="200" t="s">
        <v>583</v>
      </c>
    </row>
    <row r="30" spans="1:255" s="43" customFormat="1" ht="24" x14ac:dyDescent="0.2">
      <c r="A30" s="192">
        <v>8</v>
      </c>
      <c r="B30" s="193" t="s">
        <v>318</v>
      </c>
      <c r="C30" s="193" t="s">
        <v>320</v>
      </c>
      <c r="D30" s="193" t="s">
        <v>317</v>
      </c>
      <c r="E30" s="194">
        <v>1.1178999999999999</v>
      </c>
      <c r="F30" s="195">
        <f>ROUND( 33.59 * 9.3, 2 )</f>
        <v>312.39</v>
      </c>
      <c r="G30" s="196">
        <f t="shared" si="0"/>
        <v>349</v>
      </c>
      <c r="H30" s="200" t="s">
        <v>607</v>
      </c>
      <c r="I30" s="200" t="s">
        <v>583</v>
      </c>
    </row>
    <row r="31" spans="1:255" s="43" customFormat="1" ht="24" x14ac:dyDescent="0.2">
      <c r="A31" s="192">
        <v>9</v>
      </c>
      <c r="B31" s="193" t="s">
        <v>321</v>
      </c>
      <c r="C31" s="193" t="s">
        <v>323</v>
      </c>
      <c r="D31" s="193" t="s">
        <v>317</v>
      </c>
      <c r="E31" s="194">
        <v>5.3532000000000002</v>
      </c>
      <c r="F31" s="195">
        <f>ROUND( 2.07 * 9.3, 2 )</f>
        <v>19.25</v>
      </c>
      <c r="G31" s="196">
        <f t="shared" si="0"/>
        <v>103</v>
      </c>
      <c r="H31" s="200" t="s">
        <v>608</v>
      </c>
      <c r="I31" s="200" t="s">
        <v>583</v>
      </c>
    </row>
    <row r="32" spans="1:255" s="43" customFormat="1" ht="24" x14ac:dyDescent="0.2">
      <c r="A32" s="192">
        <v>10</v>
      </c>
      <c r="B32" s="193" t="s">
        <v>337</v>
      </c>
      <c r="C32" s="193" t="s">
        <v>339</v>
      </c>
      <c r="D32" s="193" t="s">
        <v>317</v>
      </c>
      <c r="E32" s="194">
        <v>0.27967999999999998</v>
      </c>
      <c r="F32" s="195">
        <f>ROUND( 93.37 * 9.3, 2 )</f>
        <v>868.34</v>
      </c>
      <c r="G32" s="196">
        <f t="shared" si="0"/>
        <v>243</v>
      </c>
      <c r="H32" s="200" t="s">
        <v>612</v>
      </c>
      <c r="I32" s="200" t="s">
        <v>583</v>
      </c>
    </row>
    <row r="33" spans="1:255" x14ac:dyDescent="0.2">
      <c r="A33" s="202"/>
      <c r="B33" s="202"/>
      <c r="C33" s="203" t="s">
        <v>539</v>
      </c>
      <c r="D33" s="202"/>
      <c r="E33" s="202"/>
      <c r="F33" s="202"/>
      <c r="G33" s="204">
        <f>ROUND(SUM(G26:G32),0)</f>
        <v>2626</v>
      </c>
      <c r="H33" s="202"/>
      <c r="I33" s="202"/>
      <c r="J33" s="23"/>
      <c r="K33" s="23"/>
      <c r="L33" s="187">
        <f>G33</f>
        <v>2626</v>
      </c>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x14ac:dyDescent="0.2">
      <c r="A34" s="32"/>
      <c r="B34" s="52"/>
      <c r="C34" s="52"/>
      <c r="D34" s="52"/>
      <c r="E34" s="52"/>
      <c r="F34" s="52"/>
      <c r="G34" s="205"/>
      <c r="H34" s="52"/>
      <c r="I34" s="205"/>
    </row>
    <row r="35" spans="1:255" x14ac:dyDescent="0.2">
      <c r="A35" s="191"/>
      <c r="B35" s="191" t="s">
        <v>581</v>
      </c>
      <c r="C35" s="191"/>
      <c r="D35" s="191"/>
      <c r="E35" s="191"/>
      <c r="F35" s="191"/>
      <c r="G35" s="188"/>
      <c r="H35" s="188"/>
      <c r="I35" s="188"/>
    </row>
    <row r="36" spans="1:255" s="43" customFormat="1" ht="24" x14ac:dyDescent="0.2">
      <c r="A36" s="192">
        <v>11</v>
      </c>
      <c r="B36" s="193" t="s">
        <v>27</v>
      </c>
      <c r="C36" s="193" t="s">
        <v>28</v>
      </c>
      <c r="D36" s="193" t="s">
        <v>29</v>
      </c>
      <c r="E36" s="194">
        <v>73.040000000000006</v>
      </c>
      <c r="F36" s="195">
        <f>ROUND( 11.64 * 7.56, 2 )</f>
        <v>88</v>
      </c>
      <c r="G36" s="196">
        <f t="shared" ref="G36:G64" si="1">ROUND(E36*F36,0)</f>
        <v>6428</v>
      </c>
      <c r="H36" s="197" t="s">
        <v>582</v>
      </c>
      <c r="I36" s="197" t="s">
        <v>583</v>
      </c>
    </row>
    <row r="37" spans="1:255" s="43" customFormat="1" ht="24" x14ac:dyDescent="0.2">
      <c r="A37" s="192">
        <v>12</v>
      </c>
      <c r="B37" s="193" t="s">
        <v>195</v>
      </c>
      <c r="C37" s="193" t="s">
        <v>196</v>
      </c>
      <c r="D37" s="193" t="s">
        <v>29</v>
      </c>
      <c r="E37" s="194">
        <v>0.89999999999999991</v>
      </c>
      <c r="F37" s="195">
        <f>ROUND( 2.56 * 7.56, 2 )</f>
        <v>19.350000000000001</v>
      </c>
      <c r="G37" s="196">
        <f t="shared" si="1"/>
        <v>17</v>
      </c>
      <c r="H37" s="197" t="s">
        <v>584</v>
      </c>
      <c r="I37" s="197" t="s">
        <v>583</v>
      </c>
    </row>
    <row r="38" spans="1:255" s="43" customFormat="1" ht="24" x14ac:dyDescent="0.2">
      <c r="A38" s="192">
        <v>13</v>
      </c>
      <c r="B38" s="193" t="s">
        <v>199</v>
      </c>
      <c r="C38" s="193" t="s">
        <v>200</v>
      </c>
      <c r="D38" s="193" t="s">
        <v>29</v>
      </c>
      <c r="E38" s="194">
        <v>6.93</v>
      </c>
      <c r="F38" s="195">
        <f>ROUND( 2.56 * 7.56, 2 )</f>
        <v>19.350000000000001</v>
      </c>
      <c r="G38" s="196">
        <f t="shared" si="1"/>
        <v>134</v>
      </c>
      <c r="H38" s="197" t="s">
        <v>584</v>
      </c>
      <c r="I38" s="197" t="s">
        <v>583</v>
      </c>
    </row>
    <row r="39" spans="1:255" s="43" customFormat="1" ht="24" x14ac:dyDescent="0.2">
      <c r="A39" s="192">
        <v>14</v>
      </c>
      <c r="B39" s="193" t="s">
        <v>38</v>
      </c>
      <c r="C39" s="193" t="s">
        <v>39</v>
      </c>
      <c r="D39" s="193" t="s">
        <v>29</v>
      </c>
      <c r="E39" s="194">
        <v>446.88</v>
      </c>
      <c r="F39" s="195">
        <f>ROUND( 2.56 * 7.56, 2 )</f>
        <v>19.350000000000001</v>
      </c>
      <c r="G39" s="196">
        <f t="shared" si="1"/>
        <v>8647</v>
      </c>
      <c r="H39" s="197" t="s">
        <v>584</v>
      </c>
      <c r="I39" s="197" t="s">
        <v>583</v>
      </c>
    </row>
    <row r="40" spans="1:255" s="43" customFormat="1" ht="24" x14ac:dyDescent="0.2">
      <c r="A40" s="192">
        <v>15</v>
      </c>
      <c r="B40" s="193" t="s">
        <v>43</v>
      </c>
      <c r="C40" s="193" t="s">
        <v>44</v>
      </c>
      <c r="D40" s="193" t="s">
        <v>45</v>
      </c>
      <c r="E40" s="194">
        <v>949.31</v>
      </c>
      <c r="F40" s="195">
        <f>ROUND( 0.28 * 7.56, 2 )</f>
        <v>2.12</v>
      </c>
      <c r="G40" s="196">
        <f t="shared" si="1"/>
        <v>2013</v>
      </c>
      <c r="H40" s="197" t="s">
        <v>585</v>
      </c>
      <c r="I40" s="197" t="s">
        <v>583</v>
      </c>
    </row>
    <row r="41" spans="1:255" s="43" customFormat="1" ht="24" x14ac:dyDescent="0.2">
      <c r="A41" s="192">
        <v>16</v>
      </c>
      <c r="B41" s="193" t="s">
        <v>49</v>
      </c>
      <c r="C41" s="193" t="s">
        <v>50</v>
      </c>
      <c r="D41" s="193" t="s">
        <v>45</v>
      </c>
      <c r="E41" s="194">
        <v>499.37999999999994</v>
      </c>
      <c r="F41" s="195">
        <f>ROUND( 0.28 * 7.56, 2 )</f>
        <v>2.12</v>
      </c>
      <c r="G41" s="196">
        <f t="shared" si="1"/>
        <v>1059</v>
      </c>
      <c r="H41" s="197" t="s">
        <v>585</v>
      </c>
      <c r="I41" s="197" t="s">
        <v>583</v>
      </c>
    </row>
    <row r="42" spans="1:255" s="43" customFormat="1" ht="36" x14ac:dyDescent="0.2">
      <c r="A42" s="192">
        <v>17</v>
      </c>
      <c r="B42" s="193" t="s">
        <v>205</v>
      </c>
      <c r="C42" s="193" t="s">
        <v>206</v>
      </c>
      <c r="D42" s="193" t="s">
        <v>45</v>
      </c>
      <c r="E42" s="194">
        <v>10.53</v>
      </c>
      <c r="F42" s="195">
        <f>ROUND( 0.28 * 7.56, 2 )</f>
        <v>2.12</v>
      </c>
      <c r="G42" s="196">
        <f t="shared" si="1"/>
        <v>22</v>
      </c>
      <c r="H42" s="197" t="s">
        <v>585</v>
      </c>
      <c r="I42" s="197" t="s">
        <v>583</v>
      </c>
    </row>
    <row r="43" spans="1:255" s="43" customFormat="1" ht="36" x14ac:dyDescent="0.2">
      <c r="A43" s="192">
        <v>18</v>
      </c>
      <c r="B43" s="193" t="s">
        <v>53</v>
      </c>
      <c r="C43" s="193" t="s">
        <v>54</v>
      </c>
      <c r="D43" s="193" t="s">
        <v>45</v>
      </c>
      <c r="E43" s="194">
        <v>709.02</v>
      </c>
      <c r="F43" s="195">
        <f>ROUND( 0.28 * 7.56, 2 )</f>
        <v>2.12</v>
      </c>
      <c r="G43" s="196">
        <f t="shared" si="1"/>
        <v>1503</v>
      </c>
      <c r="H43" s="197" t="s">
        <v>585</v>
      </c>
      <c r="I43" s="197" t="s">
        <v>583</v>
      </c>
    </row>
    <row r="44" spans="1:255" s="43" customFormat="1" ht="24" x14ac:dyDescent="0.2">
      <c r="A44" s="192">
        <v>19</v>
      </c>
      <c r="B44" s="193" t="s">
        <v>209</v>
      </c>
      <c r="C44" s="193" t="s">
        <v>210</v>
      </c>
      <c r="D44" s="193" t="s">
        <v>59</v>
      </c>
      <c r="E44" s="194">
        <v>9.18</v>
      </c>
      <c r="F44" s="195">
        <f>ROUND( 13.71 * 7.56, 2 )</f>
        <v>103.65</v>
      </c>
      <c r="G44" s="196">
        <f t="shared" si="1"/>
        <v>952</v>
      </c>
      <c r="H44" s="197" t="s">
        <v>595</v>
      </c>
      <c r="I44" s="197" t="s">
        <v>583</v>
      </c>
    </row>
    <row r="45" spans="1:255" s="43" customFormat="1" ht="24" x14ac:dyDescent="0.2">
      <c r="A45" s="192">
        <v>20</v>
      </c>
      <c r="B45" s="193" t="s">
        <v>57</v>
      </c>
      <c r="C45" s="193" t="s">
        <v>106</v>
      </c>
      <c r="D45" s="193" t="s">
        <v>59</v>
      </c>
      <c r="E45" s="194">
        <v>165.76</v>
      </c>
      <c r="F45" s="195">
        <f>ROUND( 23.96 * 7.56, 2 )</f>
        <v>181.14</v>
      </c>
      <c r="G45" s="196">
        <f t="shared" si="1"/>
        <v>30026</v>
      </c>
      <c r="H45" s="197" t="s">
        <v>586</v>
      </c>
      <c r="I45" s="197" t="s">
        <v>583</v>
      </c>
    </row>
    <row r="46" spans="1:255" s="43" customFormat="1" ht="24" x14ac:dyDescent="0.2">
      <c r="A46" s="192">
        <v>21</v>
      </c>
      <c r="B46" s="193" t="s">
        <v>57</v>
      </c>
      <c r="C46" s="193" t="s">
        <v>58</v>
      </c>
      <c r="D46" s="193" t="s">
        <v>59</v>
      </c>
      <c r="E46" s="194">
        <v>1030.5</v>
      </c>
      <c r="F46" s="195">
        <f>ROUND( 23.96 * 7.56, 2 )</f>
        <v>181.14</v>
      </c>
      <c r="G46" s="196">
        <f t="shared" si="1"/>
        <v>186665</v>
      </c>
      <c r="H46" s="197" t="s">
        <v>586</v>
      </c>
      <c r="I46" s="197" t="s">
        <v>583</v>
      </c>
    </row>
    <row r="47" spans="1:255" s="43" customFormat="1" ht="24" x14ac:dyDescent="0.2">
      <c r="A47" s="192">
        <v>22</v>
      </c>
      <c r="B47" s="193" t="s">
        <v>214</v>
      </c>
      <c r="C47" s="193" t="s">
        <v>215</v>
      </c>
      <c r="D47" s="193" t="s">
        <v>65</v>
      </c>
      <c r="E47" s="194">
        <v>340.92</v>
      </c>
      <c r="F47" s="195">
        <f>ROUND( 0.04 * 7.56, 2 )</f>
        <v>0.3</v>
      </c>
      <c r="G47" s="196">
        <f t="shared" si="1"/>
        <v>102</v>
      </c>
      <c r="H47" s="197" t="s">
        <v>587</v>
      </c>
      <c r="I47" s="197" t="s">
        <v>583</v>
      </c>
    </row>
    <row r="48" spans="1:255" s="43" customFormat="1" ht="24" x14ac:dyDescent="0.2">
      <c r="A48" s="192">
        <v>23</v>
      </c>
      <c r="B48" s="193" t="s">
        <v>63</v>
      </c>
      <c r="C48" s="193" t="s">
        <v>64</v>
      </c>
      <c r="D48" s="193" t="s">
        <v>65</v>
      </c>
      <c r="E48" s="194">
        <v>6493.84</v>
      </c>
      <c r="F48" s="195">
        <f>ROUND( 0.04 * 7.56, 2 )</f>
        <v>0.3</v>
      </c>
      <c r="G48" s="196">
        <f t="shared" si="1"/>
        <v>1948</v>
      </c>
      <c r="H48" s="197" t="s">
        <v>587</v>
      </c>
      <c r="I48" s="197" t="s">
        <v>583</v>
      </c>
    </row>
    <row r="49" spans="1:9" s="43" customFormat="1" ht="24" x14ac:dyDescent="0.2">
      <c r="A49" s="192">
        <v>24</v>
      </c>
      <c r="B49" s="193" t="s">
        <v>69</v>
      </c>
      <c r="C49" s="193" t="s">
        <v>70</v>
      </c>
      <c r="D49" s="193" t="s">
        <v>65</v>
      </c>
      <c r="E49" s="194">
        <v>8445.52</v>
      </c>
      <c r="F49" s="195">
        <f>ROUND( 0.04 * 7.56, 2 )</f>
        <v>0.3</v>
      </c>
      <c r="G49" s="196">
        <f t="shared" si="1"/>
        <v>2534</v>
      </c>
      <c r="H49" s="197" t="s">
        <v>587</v>
      </c>
      <c r="I49" s="197" t="s">
        <v>583</v>
      </c>
    </row>
    <row r="50" spans="1:9" s="43" customFormat="1" ht="24" x14ac:dyDescent="0.2">
      <c r="A50" s="192">
        <v>25</v>
      </c>
      <c r="B50" s="193" t="s">
        <v>218</v>
      </c>
      <c r="C50" s="193" t="s">
        <v>219</v>
      </c>
      <c r="D50" s="193" t="s">
        <v>65</v>
      </c>
      <c r="E50" s="194">
        <v>6.3</v>
      </c>
      <c r="F50" s="195">
        <f>ROUND( 0.15 * 7.56, 2 )</f>
        <v>1.1299999999999999</v>
      </c>
      <c r="G50" s="196">
        <f t="shared" si="1"/>
        <v>7</v>
      </c>
      <c r="H50" s="197" t="s">
        <v>596</v>
      </c>
      <c r="I50" s="197" t="s">
        <v>583</v>
      </c>
    </row>
    <row r="51" spans="1:9" s="43" customFormat="1" ht="24" x14ac:dyDescent="0.2">
      <c r="A51" s="192">
        <v>26</v>
      </c>
      <c r="B51" s="193" t="s">
        <v>73</v>
      </c>
      <c r="C51" s="193" t="s">
        <v>74</v>
      </c>
      <c r="D51" s="193" t="s">
        <v>65</v>
      </c>
      <c r="E51" s="194">
        <v>917.6099999999999</v>
      </c>
      <c r="F51" s="195">
        <f>ROUND( 0.15 * 7.56, 2 )</f>
        <v>1.1299999999999999</v>
      </c>
      <c r="G51" s="196">
        <f t="shared" si="1"/>
        <v>1037</v>
      </c>
      <c r="H51" s="197" t="s">
        <v>588</v>
      </c>
      <c r="I51" s="197" t="s">
        <v>583</v>
      </c>
    </row>
    <row r="52" spans="1:9" s="43" customFormat="1" ht="24" x14ac:dyDescent="0.2">
      <c r="A52" s="192">
        <v>27</v>
      </c>
      <c r="B52" s="193" t="s">
        <v>224</v>
      </c>
      <c r="C52" s="193" t="s">
        <v>225</v>
      </c>
      <c r="D52" s="193" t="s">
        <v>226</v>
      </c>
      <c r="E52" s="194">
        <v>0.45624999999999999</v>
      </c>
      <c r="F52" s="195">
        <f>ROUND( 1336.84 * 7.56, 2 )</f>
        <v>10106.51</v>
      </c>
      <c r="G52" s="196">
        <f t="shared" si="1"/>
        <v>4611</v>
      </c>
      <c r="H52" s="197" t="s">
        <v>597</v>
      </c>
      <c r="I52" s="197" t="s">
        <v>583</v>
      </c>
    </row>
    <row r="53" spans="1:9" s="43" customFormat="1" ht="24" x14ac:dyDescent="0.2">
      <c r="A53" s="192">
        <v>28</v>
      </c>
      <c r="B53" s="193" t="s">
        <v>230</v>
      </c>
      <c r="C53" s="193" t="s">
        <v>79</v>
      </c>
      <c r="D53" s="193" t="s">
        <v>45</v>
      </c>
      <c r="E53" s="194">
        <v>14.219999999999999</v>
      </c>
      <c r="F53" s="195">
        <f t="shared" ref="F53:F58" si="2">ROUND( 7.56 * 7.56, 2 )</f>
        <v>57.15</v>
      </c>
      <c r="G53" s="196">
        <f t="shared" si="1"/>
        <v>813</v>
      </c>
      <c r="H53" s="197" t="s">
        <v>589</v>
      </c>
      <c r="I53" s="197" t="s">
        <v>583</v>
      </c>
    </row>
    <row r="54" spans="1:9" s="43" customFormat="1" ht="24" x14ac:dyDescent="0.2">
      <c r="A54" s="192">
        <v>29</v>
      </c>
      <c r="B54" s="193" t="s">
        <v>78</v>
      </c>
      <c r="C54" s="193" t="s">
        <v>79</v>
      </c>
      <c r="D54" s="193" t="s">
        <v>45</v>
      </c>
      <c r="E54" s="194">
        <v>393.88</v>
      </c>
      <c r="F54" s="195">
        <f t="shared" si="2"/>
        <v>57.15</v>
      </c>
      <c r="G54" s="196">
        <f t="shared" si="1"/>
        <v>22510</v>
      </c>
      <c r="H54" s="197" t="s">
        <v>589</v>
      </c>
      <c r="I54" s="197" t="s">
        <v>583</v>
      </c>
    </row>
    <row r="55" spans="1:9" s="43" customFormat="1" ht="24" x14ac:dyDescent="0.2">
      <c r="A55" s="192">
        <v>30</v>
      </c>
      <c r="B55" s="193" t="s">
        <v>78</v>
      </c>
      <c r="C55" s="193" t="s">
        <v>110</v>
      </c>
      <c r="D55" s="193" t="s">
        <v>45</v>
      </c>
      <c r="E55" s="194">
        <v>180.56</v>
      </c>
      <c r="F55" s="195">
        <f t="shared" si="2"/>
        <v>57.15</v>
      </c>
      <c r="G55" s="196">
        <f t="shared" si="1"/>
        <v>10319</v>
      </c>
      <c r="H55" s="197" t="s">
        <v>589</v>
      </c>
      <c r="I55" s="197" t="s">
        <v>583</v>
      </c>
    </row>
    <row r="56" spans="1:9" s="43" customFormat="1" ht="24" x14ac:dyDescent="0.2">
      <c r="A56" s="192">
        <v>31</v>
      </c>
      <c r="B56" s="193" t="s">
        <v>232</v>
      </c>
      <c r="C56" s="193" t="s">
        <v>233</v>
      </c>
      <c r="D56" s="193" t="s">
        <v>45</v>
      </c>
      <c r="E56" s="194">
        <v>22.86</v>
      </c>
      <c r="F56" s="195">
        <f t="shared" si="2"/>
        <v>57.15</v>
      </c>
      <c r="G56" s="196">
        <f t="shared" si="1"/>
        <v>1306</v>
      </c>
      <c r="H56" s="197" t="s">
        <v>589</v>
      </c>
      <c r="I56" s="197" t="s">
        <v>583</v>
      </c>
    </row>
    <row r="57" spans="1:9" s="43" customFormat="1" ht="24" x14ac:dyDescent="0.2">
      <c r="A57" s="192">
        <v>32</v>
      </c>
      <c r="B57" s="193" t="s">
        <v>83</v>
      </c>
      <c r="C57" s="193" t="s">
        <v>84</v>
      </c>
      <c r="D57" s="193" t="s">
        <v>45</v>
      </c>
      <c r="E57" s="194">
        <v>1071.72</v>
      </c>
      <c r="F57" s="195">
        <f t="shared" si="2"/>
        <v>57.15</v>
      </c>
      <c r="G57" s="196">
        <f t="shared" si="1"/>
        <v>61249</v>
      </c>
      <c r="H57" s="197" t="s">
        <v>589</v>
      </c>
      <c r="I57" s="197" t="s">
        <v>583</v>
      </c>
    </row>
    <row r="58" spans="1:9" s="43" customFormat="1" ht="24" x14ac:dyDescent="0.2">
      <c r="A58" s="192">
        <v>33</v>
      </c>
      <c r="B58" s="193" t="s">
        <v>83</v>
      </c>
      <c r="C58" s="193" t="s">
        <v>112</v>
      </c>
      <c r="D58" s="193" t="s">
        <v>45</v>
      </c>
      <c r="E58" s="194">
        <v>346.32</v>
      </c>
      <c r="F58" s="195">
        <f t="shared" si="2"/>
        <v>57.15</v>
      </c>
      <c r="G58" s="196">
        <f t="shared" si="1"/>
        <v>19792</v>
      </c>
      <c r="H58" s="197" t="s">
        <v>589</v>
      </c>
      <c r="I58" s="197" t="s">
        <v>583</v>
      </c>
    </row>
    <row r="59" spans="1:9" s="43" customFormat="1" ht="24" x14ac:dyDescent="0.2">
      <c r="A59" s="192">
        <v>34</v>
      </c>
      <c r="B59" s="193" t="s">
        <v>235</v>
      </c>
      <c r="C59" s="193" t="s">
        <v>236</v>
      </c>
      <c r="D59" s="193" t="s">
        <v>45</v>
      </c>
      <c r="E59" s="194">
        <v>3.51</v>
      </c>
      <c r="F59" s="195">
        <f>ROUND( 5.53 * 7.56, 2 )</f>
        <v>41.81</v>
      </c>
      <c r="G59" s="196">
        <f t="shared" si="1"/>
        <v>147</v>
      </c>
      <c r="H59" s="197" t="s">
        <v>591</v>
      </c>
      <c r="I59" s="197" t="s">
        <v>583</v>
      </c>
    </row>
    <row r="60" spans="1:9" s="43" customFormat="1" ht="24" x14ac:dyDescent="0.2">
      <c r="A60" s="192">
        <v>35</v>
      </c>
      <c r="B60" s="193" t="s">
        <v>114</v>
      </c>
      <c r="C60" s="193" t="s">
        <v>115</v>
      </c>
      <c r="D60" s="193" t="s">
        <v>45</v>
      </c>
      <c r="E60" s="194">
        <v>54.76</v>
      </c>
      <c r="F60" s="195">
        <f>ROUND( 5.53 * 7.56, 2 )</f>
        <v>41.81</v>
      </c>
      <c r="G60" s="196">
        <f t="shared" si="1"/>
        <v>2290</v>
      </c>
      <c r="H60" s="197" t="s">
        <v>591</v>
      </c>
      <c r="I60" s="197" t="s">
        <v>583</v>
      </c>
    </row>
    <row r="61" spans="1:9" s="43" customFormat="1" ht="24" x14ac:dyDescent="0.2">
      <c r="A61" s="192">
        <v>36</v>
      </c>
      <c r="B61" s="193" t="s">
        <v>120</v>
      </c>
      <c r="C61" s="193" t="s">
        <v>121</v>
      </c>
      <c r="D61" s="193" t="s">
        <v>65</v>
      </c>
      <c r="E61" s="194">
        <v>6</v>
      </c>
      <c r="F61" s="195">
        <f>ROUND( 44.94 * 7.56, 2 )</f>
        <v>339.75</v>
      </c>
      <c r="G61" s="196">
        <f t="shared" si="1"/>
        <v>2039</v>
      </c>
      <c r="H61" s="197" t="s">
        <v>592</v>
      </c>
      <c r="I61" s="197" t="s">
        <v>583</v>
      </c>
    </row>
    <row r="62" spans="1:9" s="43" customFormat="1" ht="24" x14ac:dyDescent="0.2">
      <c r="A62" s="192">
        <v>37</v>
      </c>
      <c r="B62" s="193" t="s">
        <v>92</v>
      </c>
      <c r="C62" s="193" t="s">
        <v>93</v>
      </c>
      <c r="D62" s="193" t="s">
        <v>65</v>
      </c>
      <c r="E62" s="194">
        <v>4</v>
      </c>
      <c r="F62" s="195">
        <f>ROUND( 57.04 * 7.56, 2 )</f>
        <v>431.22</v>
      </c>
      <c r="G62" s="196">
        <f t="shared" si="1"/>
        <v>1725</v>
      </c>
      <c r="H62" s="197" t="s">
        <v>590</v>
      </c>
      <c r="I62" s="197" t="s">
        <v>583</v>
      </c>
    </row>
    <row r="63" spans="1:9" s="43" customFormat="1" ht="24" x14ac:dyDescent="0.2">
      <c r="A63" s="192">
        <v>38</v>
      </c>
      <c r="B63" s="193" t="s">
        <v>130</v>
      </c>
      <c r="C63" s="193" t="s">
        <v>131</v>
      </c>
      <c r="D63" s="193" t="s">
        <v>65</v>
      </c>
      <c r="E63" s="194">
        <v>19</v>
      </c>
      <c r="F63" s="195">
        <f>ROUND( 62.23 * 7.56, 2 )</f>
        <v>470.46</v>
      </c>
      <c r="G63" s="196">
        <f t="shared" si="1"/>
        <v>8939</v>
      </c>
      <c r="H63" s="197" t="s">
        <v>594</v>
      </c>
      <c r="I63" s="197" t="s">
        <v>583</v>
      </c>
    </row>
    <row r="64" spans="1:9" s="43" customFormat="1" ht="24" x14ac:dyDescent="0.2">
      <c r="A64" s="192">
        <v>39</v>
      </c>
      <c r="B64" s="193" t="s">
        <v>125</v>
      </c>
      <c r="C64" s="193" t="s">
        <v>126</v>
      </c>
      <c r="D64" s="193" t="s">
        <v>65</v>
      </c>
      <c r="E64" s="194">
        <v>19</v>
      </c>
      <c r="F64" s="195">
        <f>ROUND( 98.2 * 7.56, 2 )</f>
        <v>742.39</v>
      </c>
      <c r="G64" s="196">
        <f t="shared" si="1"/>
        <v>14105</v>
      </c>
      <c r="H64" s="197" t="s">
        <v>593</v>
      </c>
      <c r="I64" s="197" t="s">
        <v>583</v>
      </c>
    </row>
    <row r="65" spans="1:255" x14ac:dyDescent="0.2">
      <c r="A65" s="188"/>
      <c r="B65" s="188"/>
      <c r="C65" s="189" t="s">
        <v>539</v>
      </c>
      <c r="D65" s="188"/>
      <c r="E65" s="188"/>
      <c r="F65" s="188"/>
      <c r="G65" s="190">
        <f>ROUND(SUM(G36:G64),0)</f>
        <v>392939</v>
      </c>
      <c r="H65" s="188"/>
      <c r="I65" s="188"/>
      <c r="J65" s="23"/>
      <c r="K65" s="23"/>
      <c r="L65" s="23"/>
      <c r="M65" s="187">
        <f>G65</f>
        <v>392939</v>
      </c>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7" spans="1:255" x14ac:dyDescent="0.2">
      <c r="C67" s="185" t="s">
        <v>186</v>
      </c>
      <c r="G67" s="186">
        <f>ROUND(SUM(K19:K67) + SUM(L19:L67) + SUM(M19:M67),0)</f>
        <v>542040</v>
      </c>
    </row>
    <row r="68" spans="1:255" x14ac:dyDescent="0.2">
      <c r="C68" s="206" t="s">
        <v>613</v>
      </c>
      <c r="G68" s="186"/>
    </row>
    <row r="69" spans="1:255" x14ac:dyDescent="0.2">
      <c r="C69" s="206" t="s">
        <v>436</v>
      </c>
      <c r="G69" s="186">
        <f>ROUND(SUM(K19:K69),0)</f>
        <v>146475</v>
      </c>
    </row>
    <row r="70" spans="1:255" x14ac:dyDescent="0.2">
      <c r="C70" s="206" t="s">
        <v>503</v>
      </c>
      <c r="G70" s="186">
        <f>ROUND(SUM(L19:L70),0)</f>
        <v>2626</v>
      </c>
    </row>
    <row r="71" spans="1:255" x14ac:dyDescent="0.2">
      <c r="C71" s="206" t="s">
        <v>614</v>
      </c>
      <c r="G71" s="186">
        <f>ROUND(SUM(M19:M71),0)</f>
        <v>392939</v>
      </c>
    </row>
    <row r="73" spans="1:255" x14ac:dyDescent="0.2">
      <c r="A73" s="173" t="s">
        <v>406</v>
      </c>
      <c r="B73" s="173"/>
      <c r="C73" s="178" t="s">
        <v>558</v>
      </c>
      <c r="D73" s="174"/>
      <c r="E73" s="174"/>
      <c r="F73" s="262" t="s">
        <v>548</v>
      </c>
      <c r="G73" s="262"/>
      <c r="BY73" s="175" t="str">
        <f>C73</f>
        <v>Руководитель  ПТС ООО "ОСУ-2"</v>
      </c>
      <c r="BZ73" s="175" t="str">
        <f>F73</f>
        <v>Когтев В. И.</v>
      </c>
      <c r="IU73" s="23"/>
    </row>
    <row r="74" spans="1:255" s="199" customFormat="1" ht="11.25" x14ac:dyDescent="0.2">
      <c r="A74" s="198"/>
      <c r="B74" s="198"/>
      <c r="C74" s="263" t="s">
        <v>543</v>
      </c>
      <c r="D74" s="263"/>
      <c r="E74" s="263"/>
      <c r="F74" s="263" t="s">
        <v>544</v>
      </c>
      <c r="G74" s="263"/>
    </row>
    <row r="75" spans="1:255" x14ac:dyDescent="0.2">
      <c r="A75" s="18"/>
      <c r="B75" s="18"/>
      <c r="C75" s="18"/>
      <c r="D75" s="11"/>
      <c r="E75" s="18"/>
      <c r="F75" s="18"/>
      <c r="G75" s="18"/>
    </row>
    <row r="76" spans="1:255" ht="22.5" x14ac:dyDescent="0.2">
      <c r="A76" s="173" t="s">
        <v>549</v>
      </c>
      <c r="B76" s="173"/>
      <c r="C76" s="178" t="s">
        <v>550</v>
      </c>
      <c r="D76" s="174"/>
      <c r="E76" s="174"/>
      <c r="F76" s="262" t="s">
        <v>551</v>
      </c>
      <c r="G76" s="262"/>
      <c r="BY76" s="175" t="str">
        <f>C76</f>
        <v>Ведущий инженер-сметчик сметно-расчетной службы ООО "ОДСК"</v>
      </c>
      <c r="BZ76" s="175" t="str">
        <f>F76</f>
        <v>Чикалина Е. А.</v>
      </c>
      <c r="IU76" s="23"/>
    </row>
    <row r="77" spans="1:255" s="199" customFormat="1" ht="11.25" x14ac:dyDescent="0.2">
      <c r="A77" s="198"/>
      <c r="B77" s="198"/>
      <c r="C77" s="263" t="s">
        <v>543</v>
      </c>
      <c r="D77" s="263"/>
      <c r="E77" s="263"/>
      <c r="F77" s="263" t="s">
        <v>544</v>
      </c>
      <c r="G77" s="263"/>
    </row>
    <row r="78" spans="1:255" x14ac:dyDescent="0.2">
      <c r="A78" s="18"/>
      <c r="B78" s="18"/>
      <c r="C78" s="18"/>
      <c r="D78" s="11"/>
      <c r="E78" s="18"/>
      <c r="F78" s="18"/>
      <c r="G78" s="18"/>
    </row>
    <row r="79" spans="1:255" ht="22.5" x14ac:dyDescent="0.2">
      <c r="A79" s="173" t="s">
        <v>552</v>
      </c>
      <c r="B79" s="173"/>
      <c r="C79" s="178" t="s">
        <v>553</v>
      </c>
      <c r="D79" s="174"/>
      <c r="E79" s="174"/>
      <c r="F79" s="262" t="s">
        <v>554</v>
      </c>
      <c r="G79" s="262"/>
      <c r="BY79" s="175" t="str">
        <f>C79</f>
        <v>Главный инженер-сметчик сметно-расчетной службы ООО "ОДСК"</v>
      </c>
      <c r="BZ79" s="175" t="str">
        <f>F79</f>
        <v>Полшведкина А. Н.</v>
      </c>
      <c r="IU79" s="23"/>
    </row>
    <row r="80" spans="1:255" s="199" customFormat="1" ht="11.25" x14ac:dyDescent="0.2">
      <c r="A80" s="198"/>
      <c r="B80" s="198"/>
      <c r="C80" s="263" t="s">
        <v>543</v>
      </c>
      <c r="D80" s="263"/>
      <c r="E80" s="263"/>
      <c r="F80" s="263" t="s">
        <v>544</v>
      </c>
      <c r="G80" s="263"/>
    </row>
    <row r="81" spans="1:7" x14ac:dyDescent="0.2">
      <c r="A81" s="18"/>
      <c r="B81" s="18"/>
      <c r="C81" s="18"/>
      <c r="D81" s="11" t="s">
        <v>545</v>
      </c>
      <c r="E81" s="18"/>
      <c r="F81" s="18"/>
      <c r="G81" s="18"/>
    </row>
  </sheetData>
  <sortState ref="A36:IU64">
    <sortCondition ref="B36"/>
    <sortCondition ref="C36"/>
  </sortState>
  <mergeCells count="19">
    <mergeCell ref="C74:E74"/>
    <mergeCell ref="F74:G74"/>
    <mergeCell ref="A1:G1"/>
    <mergeCell ref="C3:G3"/>
    <mergeCell ref="C4:G4"/>
    <mergeCell ref="C5:G5"/>
    <mergeCell ref="C6:G6"/>
    <mergeCell ref="A7:G7"/>
    <mergeCell ref="A8:G8"/>
    <mergeCell ref="A9:G9"/>
    <mergeCell ref="A10:G10"/>
    <mergeCell ref="B11:G11"/>
    <mergeCell ref="F73:G73"/>
    <mergeCell ref="F76:G76"/>
    <mergeCell ref="C77:E77"/>
    <mergeCell ref="F77:G77"/>
    <mergeCell ref="F79:G79"/>
    <mergeCell ref="C80:E80"/>
    <mergeCell ref="F80:G80"/>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62"/>
  <sheetViews>
    <sheetView workbookViewId="0">
      <selection sqref="A1:G1"/>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82" t="s">
        <v>396</v>
      </c>
      <c r="B1" s="282"/>
      <c r="C1" s="282"/>
      <c r="D1" s="282"/>
      <c r="E1" s="282"/>
      <c r="F1" s="282"/>
      <c r="G1" s="282"/>
    </row>
    <row r="3" spans="1:255" x14ac:dyDescent="0.2">
      <c r="A3" s="20" t="s">
        <v>403</v>
      </c>
      <c r="B3" s="19"/>
      <c r="C3" s="272"/>
      <c r="D3" s="273"/>
      <c r="E3" s="273"/>
      <c r="F3" s="273"/>
      <c r="G3" s="273"/>
      <c r="BR3" s="22">
        <f>C3</f>
        <v>0</v>
      </c>
      <c r="IU3" s="23"/>
    </row>
    <row r="4" spans="1:255" x14ac:dyDescent="0.2">
      <c r="A4" s="20" t="s">
        <v>405</v>
      </c>
      <c r="B4" s="19"/>
      <c r="C4" s="274"/>
      <c r="D4" s="275"/>
      <c r="E4" s="275"/>
      <c r="F4" s="275"/>
      <c r="G4" s="275"/>
      <c r="BR4" s="22">
        <f>C4</f>
        <v>0</v>
      </c>
      <c r="IU4" s="23"/>
    </row>
    <row r="5" spans="1:255" x14ac:dyDescent="0.2">
      <c r="A5" s="20" t="s">
        <v>406</v>
      </c>
      <c r="B5" s="19"/>
      <c r="C5" s="274"/>
      <c r="D5" s="275"/>
      <c r="E5" s="275"/>
      <c r="F5" s="275"/>
      <c r="G5" s="275"/>
      <c r="BR5" s="22">
        <f>C5</f>
        <v>0</v>
      </c>
      <c r="IU5" s="23"/>
    </row>
    <row r="6" spans="1:255" x14ac:dyDescent="0.2">
      <c r="A6" s="20" t="s">
        <v>407</v>
      </c>
      <c r="B6" s="19"/>
      <c r="C6" s="276"/>
      <c r="D6" s="277"/>
      <c r="E6" s="277"/>
      <c r="F6" s="277"/>
      <c r="G6" s="277"/>
      <c r="BR6" s="22">
        <f>C6</f>
        <v>0</v>
      </c>
      <c r="IU6" s="23"/>
    </row>
    <row r="7" spans="1:255" x14ac:dyDescent="0.2">
      <c r="A7" s="278"/>
      <c r="B7" s="278"/>
      <c r="C7" s="278"/>
      <c r="D7" s="278"/>
      <c r="E7" s="278"/>
      <c r="F7" s="278"/>
      <c r="G7" s="278"/>
    </row>
    <row r="8" spans="1:255" ht="18.75" x14ac:dyDescent="0.3">
      <c r="A8" s="279" t="s">
        <v>560</v>
      </c>
      <c r="B8" s="279"/>
      <c r="C8" s="279"/>
      <c r="D8" s="279"/>
      <c r="E8" s="279"/>
      <c r="F8" s="279"/>
      <c r="G8" s="279"/>
    </row>
    <row r="9" spans="1:255" x14ac:dyDescent="0.2">
      <c r="A9" s="280" t="s">
        <v>561</v>
      </c>
      <c r="B9" s="280"/>
      <c r="C9" s="280"/>
      <c r="D9" s="280"/>
      <c r="E9" s="280"/>
      <c r="F9" s="280"/>
      <c r="G9" s="280"/>
    </row>
    <row r="10" spans="1:255" x14ac:dyDescent="0.2">
      <c r="A10" s="280"/>
      <c r="B10" s="280"/>
      <c r="C10" s="280"/>
      <c r="D10" s="280"/>
      <c r="E10" s="280"/>
      <c r="F10" s="280"/>
      <c r="G10" s="280"/>
    </row>
    <row r="11" spans="1:255" ht="47.25" x14ac:dyDescent="0.25">
      <c r="A11" s="14" t="s">
        <v>409</v>
      </c>
      <c r="B11" s="281" t="s">
        <v>5</v>
      </c>
      <c r="C11" s="281"/>
      <c r="D11" s="281"/>
      <c r="E11" s="281"/>
      <c r="F11" s="281"/>
      <c r="G11" s="281"/>
      <c r="BS11" s="179" t="str">
        <f>B11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3" spans="1:255" x14ac:dyDescent="0.2">
      <c r="A13" s="14" t="s">
        <v>424</v>
      </c>
    </row>
    <row r="14" spans="1:255" x14ac:dyDescent="0.2">
      <c r="A14" s="14" t="s">
        <v>425</v>
      </c>
    </row>
    <row r="15" spans="1:255" x14ac:dyDescent="0.2">
      <c r="A15" s="180" t="s">
        <v>562</v>
      </c>
      <c r="B15" s="180" t="s">
        <v>564</v>
      </c>
      <c r="C15" s="180" t="s">
        <v>567</v>
      </c>
      <c r="D15" s="180" t="s">
        <v>569</v>
      </c>
      <c r="E15" s="180" t="s">
        <v>572</v>
      </c>
      <c r="F15" s="180" t="s">
        <v>574</v>
      </c>
      <c r="G15" s="180" t="s">
        <v>576</v>
      </c>
      <c r="H15" s="180" t="s">
        <v>578</v>
      </c>
      <c r="I15" s="181" t="s">
        <v>540</v>
      </c>
    </row>
    <row r="16" spans="1:255" x14ac:dyDescent="0.2">
      <c r="A16" s="182" t="s">
        <v>563</v>
      </c>
      <c r="B16" s="182" t="s">
        <v>565</v>
      </c>
      <c r="C16" s="182" t="s">
        <v>568</v>
      </c>
      <c r="D16" s="182" t="s">
        <v>570</v>
      </c>
      <c r="E16" s="182" t="s">
        <v>573</v>
      </c>
      <c r="F16" s="182" t="s">
        <v>575</v>
      </c>
      <c r="G16" s="182" t="s">
        <v>577</v>
      </c>
      <c r="H16" s="182" t="s">
        <v>579</v>
      </c>
      <c r="I16" s="183" t="s">
        <v>461</v>
      </c>
    </row>
    <row r="17" spans="1:255" x14ac:dyDescent="0.2">
      <c r="A17" s="182"/>
      <c r="B17" s="182" t="s">
        <v>566</v>
      </c>
      <c r="C17" s="182"/>
      <c r="D17" s="182" t="s">
        <v>571</v>
      </c>
      <c r="E17" s="182"/>
      <c r="F17" s="182"/>
      <c r="G17" s="182" t="s">
        <v>575</v>
      </c>
      <c r="H17" s="182" t="s">
        <v>580</v>
      </c>
      <c r="I17" s="183"/>
    </row>
    <row r="18" spans="1:255" x14ac:dyDescent="0.2">
      <c r="A18" s="180">
        <v>1</v>
      </c>
      <c r="B18" s="180">
        <v>2</v>
      </c>
      <c r="C18" s="180">
        <v>3</v>
      </c>
      <c r="D18" s="180">
        <v>4</v>
      </c>
      <c r="E18" s="180">
        <v>5</v>
      </c>
      <c r="F18" s="180">
        <v>6</v>
      </c>
      <c r="G18" s="180">
        <v>7</v>
      </c>
      <c r="H18" s="180">
        <v>8</v>
      </c>
      <c r="I18" s="181">
        <v>9</v>
      </c>
    </row>
    <row r="19" spans="1:255" x14ac:dyDescent="0.2">
      <c r="A19" s="191"/>
      <c r="B19" s="191" t="s">
        <v>581</v>
      </c>
      <c r="C19" s="191"/>
      <c r="D19" s="191"/>
      <c r="E19" s="191"/>
      <c r="F19" s="191"/>
      <c r="G19" s="188"/>
      <c r="H19" s="188"/>
      <c r="I19" s="188"/>
    </row>
    <row r="20" spans="1:255" s="43" customFormat="1" ht="24" x14ac:dyDescent="0.2">
      <c r="A20" s="192">
        <v>1</v>
      </c>
      <c r="B20" s="193" t="s">
        <v>235</v>
      </c>
      <c r="C20" s="193" t="s">
        <v>236</v>
      </c>
      <c r="D20" s="193" t="s">
        <v>45</v>
      </c>
      <c r="E20" s="194">
        <f t="shared" ref="E20:E48" si="0">O20</f>
        <v>3.51</v>
      </c>
      <c r="F20" s="195">
        <f>ROUND( 5.53 * 7.56, 2 )</f>
        <v>41.81</v>
      </c>
      <c r="G20" s="196">
        <f t="shared" ref="G20:G48" si="1">ROUND(E20*F20,0)</f>
        <v>147</v>
      </c>
      <c r="H20" s="197" t="s">
        <v>591</v>
      </c>
      <c r="I20" s="197" t="s">
        <v>583</v>
      </c>
      <c r="N20" s="184"/>
      <c r="O20" s="184">
        <f t="shared" ref="O20:O48" si="2">SUM(P20:IV20)</f>
        <v>3.51</v>
      </c>
      <c r="P20" s="184">
        <f>Source!I152</f>
        <v>3.51</v>
      </c>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4"/>
      <c r="BX20" s="184"/>
      <c r="BY20" s="184"/>
      <c r="BZ20" s="184"/>
      <c r="CA20" s="184"/>
      <c r="CB20" s="184"/>
      <c r="CC20" s="184"/>
      <c r="CD20" s="184"/>
      <c r="CE20" s="184"/>
      <c r="CF20" s="184"/>
      <c r="CG20" s="184"/>
      <c r="CH20" s="184"/>
      <c r="CI20" s="184"/>
      <c r="CJ20" s="184"/>
      <c r="CK20" s="184"/>
      <c r="CL20" s="184"/>
      <c r="CM20" s="184"/>
      <c r="CN20" s="184"/>
      <c r="CO20" s="184"/>
      <c r="CP20" s="184"/>
      <c r="CQ20" s="184"/>
      <c r="CR20" s="184"/>
      <c r="CS20" s="184"/>
      <c r="CT20" s="184"/>
      <c r="CU20" s="184"/>
      <c r="CV20" s="184"/>
      <c r="CW20" s="184"/>
      <c r="CX20" s="184"/>
      <c r="CY20" s="184"/>
      <c r="CZ20" s="184"/>
      <c r="DA20" s="184"/>
      <c r="DB20" s="184"/>
      <c r="DC20" s="184"/>
      <c r="DD20" s="184"/>
      <c r="DE20" s="184"/>
      <c r="DF20" s="184"/>
      <c r="DG20" s="184"/>
      <c r="DH20" s="184"/>
      <c r="DI20" s="184"/>
      <c r="DJ20" s="184"/>
      <c r="DK20" s="184"/>
      <c r="DL20" s="184"/>
      <c r="DM20" s="184"/>
      <c r="DN20" s="184"/>
      <c r="DO20" s="184"/>
      <c r="DP20" s="184"/>
      <c r="DQ20" s="184"/>
      <c r="DR20" s="184"/>
      <c r="DS20" s="184"/>
      <c r="DT20" s="184"/>
      <c r="DU20" s="184"/>
      <c r="DV20" s="184"/>
      <c r="DW20" s="184"/>
      <c r="DX20" s="184"/>
      <c r="DY20" s="184"/>
      <c r="DZ20" s="184"/>
      <c r="EA20" s="184"/>
      <c r="EB20" s="184"/>
      <c r="EC20" s="184"/>
      <c r="ED20" s="184"/>
      <c r="EE20" s="184"/>
      <c r="EF20" s="184"/>
      <c r="EG20" s="184"/>
      <c r="EH20" s="184"/>
      <c r="EI20" s="184"/>
      <c r="EJ20" s="184"/>
      <c r="EK20" s="184"/>
      <c r="EL20" s="184"/>
      <c r="EM20" s="184"/>
      <c r="EN20" s="184"/>
      <c r="EO20" s="184"/>
      <c r="EP20" s="184"/>
      <c r="EQ20" s="184"/>
      <c r="ER20" s="184"/>
      <c r="ES20" s="184"/>
      <c r="ET20" s="184"/>
      <c r="EU20" s="184"/>
      <c r="EV20" s="184"/>
      <c r="EW20" s="184"/>
      <c r="EX20" s="184"/>
      <c r="EY20" s="184"/>
      <c r="EZ20" s="184"/>
      <c r="FA20" s="184"/>
      <c r="FB20" s="184"/>
      <c r="FC20" s="184"/>
      <c r="FD20" s="184"/>
      <c r="FE20" s="184"/>
      <c r="FF20" s="184"/>
      <c r="FG20" s="184"/>
      <c r="FH20" s="184"/>
      <c r="FI20" s="184"/>
      <c r="FJ20" s="184"/>
      <c r="FK20" s="184"/>
      <c r="FL20" s="184"/>
      <c r="FM20" s="184"/>
      <c r="FN20" s="184"/>
      <c r="FO20" s="184"/>
      <c r="FP20" s="184"/>
      <c r="FQ20" s="184"/>
      <c r="FR20" s="184"/>
      <c r="FS20" s="184"/>
      <c r="FT20" s="184"/>
      <c r="FU20" s="184"/>
      <c r="FV20" s="184"/>
      <c r="FW20" s="184"/>
      <c r="FX20" s="184"/>
      <c r="FY20" s="184"/>
      <c r="FZ20" s="184"/>
      <c r="GA20" s="184"/>
      <c r="GB20" s="184"/>
      <c r="GC20" s="184"/>
      <c r="GD20" s="184"/>
      <c r="GE20" s="184"/>
      <c r="GF20" s="184"/>
      <c r="GG20" s="184"/>
      <c r="GH20" s="184"/>
      <c r="GI20" s="184"/>
      <c r="GJ20" s="184"/>
      <c r="GK20" s="184"/>
      <c r="GL20" s="184"/>
      <c r="GM20" s="184"/>
      <c r="GN20" s="184"/>
      <c r="GO20" s="184"/>
      <c r="GP20" s="184"/>
      <c r="GQ20" s="184"/>
      <c r="GR20" s="184"/>
      <c r="GS20" s="184"/>
      <c r="GT20" s="184"/>
      <c r="GU20" s="184"/>
      <c r="GV20" s="184"/>
      <c r="GW20" s="184"/>
      <c r="GX20" s="184"/>
      <c r="GY20" s="184"/>
      <c r="GZ20" s="184"/>
      <c r="HA20" s="184"/>
      <c r="HB20" s="184"/>
      <c r="HC20" s="184"/>
      <c r="HD20" s="184"/>
      <c r="HE20" s="184"/>
      <c r="HF20" s="184"/>
      <c r="HG20" s="184"/>
      <c r="HH20" s="184"/>
      <c r="HI20" s="184"/>
      <c r="HJ20" s="184"/>
      <c r="HK20" s="184"/>
      <c r="HL20" s="184"/>
      <c r="HM20" s="184"/>
      <c r="HN20" s="184"/>
      <c r="HO20" s="184"/>
      <c r="HP20" s="184"/>
      <c r="HQ20" s="184"/>
      <c r="HR20" s="184"/>
      <c r="HS20" s="184"/>
      <c r="HT20" s="184"/>
      <c r="HU20" s="184"/>
      <c r="HV20" s="184"/>
      <c r="HW20" s="184"/>
      <c r="HX20" s="184"/>
      <c r="HY20" s="184"/>
      <c r="HZ20" s="184"/>
      <c r="IA20" s="184"/>
      <c r="IB20" s="184"/>
      <c r="IC20" s="184"/>
      <c r="ID20" s="184"/>
      <c r="IE20" s="184"/>
      <c r="IF20" s="184"/>
      <c r="IG20" s="184"/>
      <c r="IH20" s="184"/>
      <c r="II20" s="184"/>
      <c r="IJ20" s="184"/>
      <c r="IK20" s="184"/>
      <c r="IL20" s="184"/>
      <c r="IM20" s="184"/>
      <c r="IN20" s="184"/>
      <c r="IO20" s="184"/>
      <c r="IP20" s="184"/>
      <c r="IQ20" s="184"/>
      <c r="IR20" s="184"/>
      <c r="IS20" s="184"/>
      <c r="IT20" s="184"/>
      <c r="IU20" s="184"/>
    </row>
    <row r="21" spans="1:255" s="43" customFormat="1" ht="24" x14ac:dyDescent="0.2">
      <c r="A21" s="192">
        <v>2</v>
      </c>
      <c r="B21" s="193" t="s">
        <v>114</v>
      </c>
      <c r="C21" s="193" t="s">
        <v>115</v>
      </c>
      <c r="D21" s="193" t="s">
        <v>45</v>
      </c>
      <c r="E21" s="194">
        <f t="shared" si="0"/>
        <v>54.76</v>
      </c>
      <c r="F21" s="195">
        <f>ROUND( 5.53 * 7.56, 2 )</f>
        <v>41.81</v>
      </c>
      <c r="G21" s="196">
        <f t="shared" si="1"/>
        <v>2290</v>
      </c>
      <c r="H21" s="197" t="s">
        <v>591</v>
      </c>
      <c r="I21" s="197" t="s">
        <v>583</v>
      </c>
      <c r="N21" s="184"/>
      <c r="O21" s="184">
        <f t="shared" si="2"/>
        <v>54.76</v>
      </c>
      <c r="P21" s="184">
        <f>Source!I79</f>
        <v>54.76</v>
      </c>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4"/>
      <c r="DE21" s="184"/>
      <c r="DF21" s="184"/>
      <c r="DG21" s="184"/>
      <c r="DH21" s="184"/>
      <c r="DI21" s="184"/>
      <c r="DJ21" s="184"/>
      <c r="DK21" s="184"/>
      <c r="DL21" s="184"/>
      <c r="DM21" s="184"/>
      <c r="DN21" s="184"/>
      <c r="DO21" s="184"/>
      <c r="DP21" s="184"/>
      <c r="DQ21" s="184"/>
      <c r="DR21" s="184"/>
      <c r="DS21" s="184"/>
      <c r="DT21" s="184"/>
      <c r="DU21" s="184"/>
      <c r="DV21" s="184"/>
      <c r="DW21" s="184"/>
      <c r="DX21" s="184"/>
      <c r="DY21" s="184"/>
      <c r="DZ21" s="184"/>
      <c r="EA21" s="184"/>
      <c r="EB21" s="184"/>
      <c r="EC21" s="184"/>
      <c r="ED21" s="184"/>
      <c r="EE21" s="184"/>
      <c r="EF21" s="184"/>
      <c r="EG21" s="184"/>
      <c r="EH21" s="184"/>
      <c r="EI21" s="184"/>
      <c r="EJ21" s="184"/>
      <c r="EK21" s="184"/>
      <c r="EL21" s="184"/>
      <c r="EM21" s="184"/>
      <c r="EN21" s="184"/>
      <c r="EO21" s="184"/>
      <c r="EP21" s="184"/>
      <c r="EQ21" s="184"/>
      <c r="ER21" s="184"/>
      <c r="ES21" s="184"/>
      <c r="ET21" s="184"/>
      <c r="EU21" s="184"/>
      <c r="EV21" s="184"/>
      <c r="EW21" s="184"/>
      <c r="EX21" s="184"/>
      <c r="EY21" s="184"/>
      <c r="EZ21" s="184"/>
      <c r="FA21" s="184"/>
      <c r="FB21" s="184"/>
      <c r="FC21" s="184"/>
      <c r="FD21" s="184"/>
      <c r="FE21" s="184"/>
      <c r="FF21" s="184"/>
      <c r="FG21" s="184"/>
      <c r="FH21" s="184"/>
      <c r="FI21" s="184"/>
      <c r="FJ21" s="184"/>
      <c r="FK21" s="184"/>
      <c r="FL21" s="184"/>
      <c r="FM21" s="184"/>
      <c r="FN21" s="184"/>
      <c r="FO21" s="184"/>
      <c r="FP21" s="184"/>
      <c r="FQ21" s="184"/>
      <c r="FR21" s="184"/>
      <c r="FS21" s="184"/>
      <c r="FT21" s="184"/>
      <c r="FU21" s="184"/>
      <c r="FV21" s="184"/>
      <c r="FW21" s="184"/>
      <c r="FX21" s="184"/>
      <c r="FY21" s="184"/>
      <c r="FZ21" s="184"/>
      <c r="GA21" s="184"/>
      <c r="GB21" s="184"/>
      <c r="GC21" s="184"/>
      <c r="GD21" s="184"/>
      <c r="GE21" s="184"/>
      <c r="GF21" s="184"/>
      <c r="GG21" s="184"/>
      <c r="GH21" s="184"/>
      <c r="GI21" s="184"/>
      <c r="GJ21" s="184"/>
      <c r="GK21" s="184"/>
      <c r="GL21" s="184"/>
      <c r="GM21" s="184"/>
      <c r="GN21" s="184"/>
      <c r="GO21" s="184"/>
      <c r="GP21" s="184"/>
      <c r="GQ21" s="184"/>
      <c r="GR21" s="184"/>
      <c r="GS21" s="184"/>
      <c r="GT21" s="184"/>
      <c r="GU21" s="184"/>
      <c r="GV21" s="184"/>
      <c r="GW21" s="184"/>
      <c r="GX21" s="184"/>
      <c r="GY21" s="184"/>
      <c r="GZ21" s="184"/>
      <c r="HA21" s="184"/>
      <c r="HB21" s="184"/>
      <c r="HC21" s="184"/>
      <c r="HD21" s="184"/>
      <c r="HE21" s="184"/>
      <c r="HF21" s="184"/>
      <c r="HG21" s="184"/>
      <c r="HH21" s="184"/>
      <c r="HI21" s="184"/>
      <c r="HJ21" s="184"/>
      <c r="HK21" s="184"/>
      <c r="HL21" s="184"/>
      <c r="HM21" s="184"/>
      <c r="HN21" s="184"/>
      <c r="HO21" s="184"/>
      <c r="HP21" s="184"/>
      <c r="HQ21" s="184"/>
      <c r="HR21" s="184"/>
      <c r="HS21" s="184"/>
      <c r="HT21" s="184"/>
      <c r="HU21" s="184"/>
      <c r="HV21" s="184"/>
      <c r="HW21" s="184"/>
      <c r="HX21" s="184"/>
      <c r="HY21" s="184"/>
      <c r="HZ21" s="184"/>
      <c r="IA21" s="184"/>
      <c r="IB21" s="184"/>
      <c r="IC21" s="184"/>
      <c r="ID21" s="184"/>
      <c r="IE21" s="184"/>
      <c r="IF21" s="184"/>
      <c r="IG21" s="184"/>
      <c r="IH21" s="184"/>
      <c r="II21" s="184"/>
      <c r="IJ21" s="184"/>
      <c r="IK21" s="184"/>
      <c r="IL21" s="184"/>
      <c r="IM21" s="184"/>
      <c r="IN21" s="184"/>
      <c r="IO21" s="184"/>
      <c r="IP21" s="184"/>
      <c r="IQ21" s="184"/>
      <c r="IR21" s="184"/>
      <c r="IS21" s="184"/>
      <c r="IT21" s="184"/>
      <c r="IU21" s="184"/>
    </row>
    <row r="22" spans="1:255" s="43" customFormat="1" ht="24" x14ac:dyDescent="0.2">
      <c r="A22" s="192">
        <v>3</v>
      </c>
      <c r="B22" s="193" t="s">
        <v>27</v>
      </c>
      <c r="C22" s="193" t="s">
        <v>28</v>
      </c>
      <c r="D22" s="193" t="s">
        <v>29</v>
      </c>
      <c r="E22" s="194">
        <f t="shared" si="0"/>
        <v>73.040000000000006</v>
      </c>
      <c r="F22" s="195">
        <f>ROUND( 11.64 * 7.56, 2 )</f>
        <v>88</v>
      </c>
      <c r="G22" s="196">
        <f t="shared" si="1"/>
        <v>6428</v>
      </c>
      <c r="H22" s="197" t="s">
        <v>582</v>
      </c>
      <c r="I22" s="197" t="s">
        <v>583</v>
      </c>
      <c r="N22" s="184"/>
      <c r="O22" s="184">
        <f t="shared" si="2"/>
        <v>73.040000000000006</v>
      </c>
      <c r="P22" s="184">
        <f>Source!I31</f>
        <v>54.96</v>
      </c>
      <c r="Q22" s="184">
        <f>Source!I59</f>
        <v>16.28</v>
      </c>
      <c r="R22" s="184">
        <f>Source!I126</f>
        <v>1.7999999999999998</v>
      </c>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4"/>
      <c r="BW22" s="184"/>
      <c r="BX22" s="184"/>
      <c r="BY22" s="184"/>
      <c r="BZ22" s="184"/>
      <c r="CA22" s="184"/>
      <c r="CB22" s="184"/>
      <c r="CC22" s="184"/>
      <c r="CD22" s="184"/>
      <c r="CE22" s="184"/>
      <c r="CF22" s="184"/>
      <c r="CG22" s="184"/>
      <c r="CH22" s="184"/>
      <c r="CI22" s="184"/>
      <c r="CJ22" s="184"/>
      <c r="CK22" s="184"/>
      <c r="CL22" s="184"/>
      <c r="CM22" s="184"/>
      <c r="CN22" s="184"/>
      <c r="CO22" s="184"/>
      <c r="CP22" s="184"/>
      <c r="CQ22" s="184"/>
      <c r="CR22" s="184"/>
      <c r="CS22" s="184"/>
      <c r="CT22" s="184"/>
      <c r="CU22" s="184"/>
      <c r="CV22" s="184"/>
      <c r="CW22" s="184"/>
      <c r="CX22" s="184"/>
      <c r="CY22" s="184"/>
      <c r="CZ22" s="184"/>
      <c r="DA22" s="184"/>
      <c r="DB22" s="184"/>
      <c r="DC22" s="184"/>
      <c r="DD22" s="184"/>
      <c r="DE22" s="184"/>
      <c r="DF22" s="184"/>
      <c r="DG22" s="184"/>
      <c r="DH22" s="184"/>
      <c r="DI22" s="184"/>
      <c r="DJ22" s="184"/>
      <c r="DK22" s="184"/>
      <c r="DL22" s="184"/>
      <c r="DM22" s="184"/>
      <c r="DN22" s="184"/>
      <c r="DO22" s="184"/>
      <c r="DP22" s="184"/>
      <c r="DQ22" s="184"/>
      <c r="DR22" s="184"/>
      <c r="DS22" s="184"/>
      <c r="DT22" s="184"/>
      <c r="DU22" s="184"/>
      <c r="DV22" s="184"/>
      <c r="DW22" s="184"/>
      <c r="DX22" s="184"/>
      <c r="DY22" s="184"/>
      <c r="DZ22" s="184"/>
      <c r="EA22" s="184"/>
      <c r="EB22" s="184"/>
      <c r="EC22" s="184"/>
      <c r="ED22" s="184"/>
      <c r="EE22" s="184"/>
      <c r="EF22" s="184"/>
      <c r="EG22" s="184"/>
      <c r="EH22" s="184"/>
      <c r="EI22" s="184"/>
      <c r="EJ22" s="184"/>
      <c r="EK22" s="184"/>
      <c r="EL22" s="184"/>
      <c r="EM22" s="184"/>
      <c r="EN22" s="184"/>
      <c r="EO22" s="184"/>
      <c r="EP22" s="184"/>
      <c r="EQ22" s="184"/>
      <c r="ER22" s="184"/>
      <c r="ES22" s="184"/>
      <c r="ET22" s="184"/>
      <c r="EU22" s="184"/>
      <c r="EV22" s="184"/>
      <c r="EW22" s="184"/>
      <c r="EX22" s="184"/>
      <c r="EY22" s="184"/>
      <c r="EZ22" s="184"/>
      <c r="FA22" s="184"/>
      <c r="FB22" s="184"/>
      <c r="FC22" s="184"/>
      <c r="FD22" s="184"/>
      <c r="FE22" s="184"/>
      <c r="FF22" s="184"/>
      <c r="FG22" s="184"/>
      <c r="FH22" s="184"/>
      <c r="FI22" s="184"/>
      <c r="FJ22" s="184"/>
      <c r="FK22" s="184"/>
      <c r="FL22" s="184"/>
      <c r="FM22" s="184"/>
      <c r="FN22" s="184"/>
      <c r="FO22" s="184"/>
      <c r="FP22" s="184"/>
      <c r="FQ22" s="184"/>
      <c r="FR22" s="184"/>
      <c r="FS22" s="184"/>
      <c r="FT22" s="184"/>
      <c r="FU22" s="184"/>
      <c r="FV22" s="184"/>
      <c r="FW22" s="184"/>
      <c r="FX22" s="184"/>
      <c r="FY22" s="184"/>
      <c r="FZ22" s="184"/>
      <c r="GA22" s="184"/>
      <c r="GB22" s="184"/>
      <c r="GC22" s="184"/>
      <c r="GD22" s="184"/>
      <c r="GE22" s="184"/>
      <c r="GF22" s="184"/>
      <c r="GG22" s="184"/>
      <c r="GH22" s="184"/>
      <c r="GI22" s="184"/>
      <c r="GJ22" s="184"/>
      <c r="GK22" s="184"/>
      <c r="GL22" s="184"/>
      <c r="GM22" s="184"/>
      <c r="GN22" s="184"/>
      <c r="GO22" s="184"/>
      <c r="GP22" s="184"/>
      <c r="GQ22" s="184"/>
      <c r="GR22" s="184"/>
      <c r="GS22" s="184"/>
      <c r="GT22" s="184"/>
      <c r="GU22" s="184"/>
      <c r="GV22" s="184"/>
      <c r="GW22" s="184"/>
      <c r="GX22" s="184"/>
      <c r="GY22" s="184"/>
      <c r="GZ22" s="184"/>
      <c r="HA22" s="184"/>
      <c r="HB22" s="184"/>
      <c r="HC22" s="184"/>
      <c r="HD22" s="184"/>
      <c r="HE22" s="184"/>
      <c r="HF22" s="184"/>
      <c r="HG22" s="184"/>
      <c r="HH22" s="184"/>
      <c r="HI22" s="184"/>
      <c r="HJ22" s="184"/>
      <c r="HK22" s="184"/>
      <c r="HL22" s="184"/>
      <c r="HM22" s="184"/>
      <c r="HN22" s="184"/>
      <c r="HO22" s="184"/>
      <c r="HP22" s="184"/>
      <c r="HQ22" s="184"/>
      <c r="HR22" s="184"/>
      <c r="HS22" s="184"/>
      <c r="HT22" s="184"/>
      <c r="HU22" s="184"/>
      <c r="HV22" s="184"/>
      <c r="HW22" s="184"/>
      <c r="HX22" s="184"/>
      <c r="HY22" s="184"/>
      <c r="HZ22" s="184"/>
      <c r="IA22" s="184"/>
      <c r="IB22" s="184"/>
      <c r="IC22" s="184"/>
      <c r="ID22" s="184"/>
      <c r="IE22" s="184"/>
      <c r="IF22" s="184"/>
      <c r="IG22" s="184"/>
      <c r="IH22" s="184"/>
      <c r="II22" s="184"/>
      <c r="IJ22" s="184"/>
      <c r="IK22" s="184"/>
      <c r="IL22" s="184"/>
      <c r="IM22" s="184"/>
      <c r="IN22" s="184"/>
      <c r="IO22" s="184"/>
      <c r="IP22" s="184"/>
      <c r="IQ22" s="184"/>
      <c r="IR22" s="184"/>
      <c r="IS22" s="184"/>
      <c r="IT22" s="184"/>
      <c r="IU22" s="184"/>
    </row>
    <row r="23" spans="1:255" s="43" customFormat="1" ht="24" x14ac:dyDescent="0.2">
      <c r="A23" s="192">
        <v>4</v>
      </c>
      <c r="B23" s="193" t="s">
        <v>73</v>
      </c>
      <c r="C23" s="193" t="s">
        <v>74</v>
      </c>
      <c r="D23" s="193" t="s">
        <v>65</v>
      </c>
      <c r="E23" s="194">
        <f t="shared" si="0"/>
        <v>917.6099999999999</v>
      </c>
      <c r="F23" s="195">
        <f>ROUND( 0.15 * 7.56, 2 )</f>
        <v>1.1299999999999999</v>
      </c>
      <c r="G23" s="196">
        <f t="shared" si="1"/>
        <v>1037</v>
      </c>
      <c r="H23" s="197" t="s">
        <v>588</v>
      </c>
      <c r="I23" s="197" t="s">
        <v>583</v>
      </c>
      <c r="N23" s="184"/>
      <c r="O23" s="184">
        <f t="shared" si="2"/>
        <v>917.6099999999999</v>
      </c>
      <c r="P23" s="184">
        <f>Source!I47</f>
        <v>682.42</v>
      </c>
      <c r="Q23" s="184">
        <f>Source!I73</f>
        <v>220.52</v>
      </c>
      <c r="R23" s="184">
        <f>Source!I144</f>
        <v>14.67</v>
      </c>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c r="BR23" s="184"/>
      <c r="BS23" s="184"/>
      <c r="BT23" s="184"/>
      <c r="BU23" s="184"/>
      <c r="BV23" s="184"/>
      <c r="BW23" s="184"/>
      <c r="BX23" s="184"/>
      <c r="BY23" s="184"/>
      <c r="BZ23" s="184"/>
      <c r="CA23" s="184"/>
      <c r="CB23" s="184"/>
      <c r="CC23" s="184"/>
      <c r="CD23" s="184"/>
      <c r="CE23" s="184"/>
      <c r="CF23" s="184"/>
      <c r="CG23" s="184"/>
      <c r="CH23" s="184"/>
      <c r="CI23" s="184"/>
      <c r="CJ23" s="184"/>
      <c r="CK23" s="184"/>
      <c r="CL23" s="184"/>
      <c r="CM23" s="184"/>
      <c r="CN23" s="184"/>
      <c r="CO23" s="184"/>
      <c r="CP23" s="184"/>
      <c r="CQ23" s="184"/>
      <c r="CR23" s="184"/>
      <c r="CS23" s="184"/>
      <c r="CT23" s="184"/>
      <c r="CU23" s="184"/>
      <c r="CV23" s="184"/>
      <c r="CW23" s="184"/>
      <c r="CX23" s="184"/>
      <c r="CY23" s="184"/>
      <c r="CZ23" s="184"/>
      <c r="DA23" s="184"/>
      <c r="DB23" s="184"/>
      <c r="DC23" s="184"/>
      <c r="DD23" s="184"/>
      <c r="DE23" s="184"/>
      <c r="DF23" s="184"/>
      <c r="DG23" s="184"/>
      <c r="DH23" s="184"/>
      <c r="DI23" s="184"/>
      <c r="DJ23" s="184"/>
      <c r="DK23" s="184"/>
      <c r="DL23" s="184"/>
      <c r="DM23" s="184"/>
      <c r="DN23" s="184"/>
      <c r="DO23" s="184"/>
      <c r="DP23" s="184"/>
      <c r="DQ23" s="184"/>
      <c r="DR23" s="184"/>
      <c r="DS23" s="184"/>
      <c r="DT23" s="184"/>
      <c r="DU23" s="184"/>
      <c r="DV23" s="184"/>
      <c r="DW23" s="184"/>
      <c r="DX23" s="184"/>
      <c r="DY23" s="184"/>
      <c r="DZ23" s="184"/>
      <c r="EA23" s="184"/>
      <c r="EB23" s="184"/>
      <c r="EC23" s="184"/>
      <c r="ED23" s="184"/>
      <c r="EE23" s="184"/>
      <c r="EF23" s="184"/>
      <c r="EG23" s="184"/>
      <c r="EH23" s="184"/>
      <c r="EI23" s="184"/>
      <c r="EJ23" s="184"/>
      <c r="EK23" s="184"/>
      <c r="EL23" s="184"/>
      <c r="EM23" s="184"/>
      <c r="EN23" s="184"/>
      <c r="EO23" s="184"/>
      <c r="EP23" s="184"/>
      <c r="EQ23" s="184"/>
      <c r="ER23" s="184"/>
      <c r="ES23" s="184"/>
      <c r="ET23" s="184"/>
      <c r="EU23" s="184"/>
      <c r="EV23" s="184"/>
      <c r="EW23" s="184"/>
      <c r="EX23" s="184"/>
      <c r="EY23" s="184"/>
      <c r="EZ23" s="184"/>
      <c r="FA23" s="184"/>
      <c r="FB23" s="184"/>
      <c r="FC23" s="184"/>
      <c r="FD23" s="184"/>
      <c r="FE23" s="184"/>
      <c r="FF23" s="184"/>
      <c r="FG23" s="184"/>
      <c r="FH23" s="184"/>
      <c r="FI23" s="184"/>
      <c r="FJ23" s="184"/>
      <c r="FK23" s="184"/>
      <c r="FL23" s="184"/>
      <c r="FM23" s="184"/>
      <c r="FN23" s="184"/>
      <c r="FO23" s="184"/>
      <c r="FP23" s="184"/>
      <c r="FQ23" s="184"/>
      <c r="FR23" s="184"/>
      <c r="FS23" s="184"/>
      <c r="FT23" s="184"/>
      <c r="FU23" s="184"/>
      <c r="FV23" s="184"/>
      <c r="FW23" s="184"/>
      <c r="FX23" s="184"/>
      <c r="FY23" s="184"/>
      <c r="FZ23" s="184"/>
      <c r="GA23" s="184"/>
      <c r="GB23" s="184"/>
      <c r="GC23" s="184"/>
      <c r="GD23" s="184"/>
      <c r="GE23" s="184"/>
      <c r="GF23" s="184"/>
      <c r="GG23" s="184"/>
      <c r="GH23" s="184"/>
      <c r="GI23" s="184"/>
      <c r="GJ23" s="184"/>
      <c r="GK23" s="184"/>
      <c r="GL23" s="184"/>
      <c r="GM23" s="184"/>
      <c r="GN23" s="184"/>
      <c r="GO23" s="184"/>
      <c r="GP23" s="184"/>
      <c r="GQ23" s="184"/>
      <c r="GR23" s="184"/>
      <c r="GS23" s="184"/>
      <c r="GT23" s="184"/>
      <c r="GU23" s="184"/>
      <c r="GV23" s="184"/>
      <c r="GW23" s="184"/>
      <c r="GX23" s="184"/>
      <c r="GY23" s="184"/>
      <c r="GZ23" s="184"/>
      <c r="HA23" s="184"/>
      <c r="HB23" s="184"/>
      <c r="HC23" s="184"/>
      <c r="HD23" s="184"/>
      <c r="HE23" s="184"/>
      <c r="HF23" s="184"/>
      <c r="HG23" s="184"/>
      <c r="HH23" s="184"/>
      <c r="HI23" s="184"/>
      <c r="HJ23" s="184"/>
      <c r="HK23" s="184"/>
      <c r="HL23" s="184"/>
      <c r="HM23" s="184"/>
      <c r="HN23" s="184"/>
      <c r="HO23" s="184"/>
      <c r="HP23" s="184"/>
      <c r="HQ23" s="184"/>
      <c r="HR23" s="184"/>
      <c r="HS23" s="184"/>
      <c r="HT23" s="184"/>
      <c r="HU23" s="184"/>
      <c r="HV23" s="184"/>
      <c r="HW23" s="184"/>
      <c r="HX23" s="184"/>
      <c r="HY23" s="184"/>
      <c r="HZ23" s="184"/>
      <c r="IA23" s="184"/>
      <c r="IB23" s="184"/>
      <c r="IC23" s="184"/>
      <c r="ID23" s="184"/>
      <c r="IE23" s="184"/>
      <c r="IF23" s="184"/>
      <c r="IG23" s="184"/>
      <c r="IH23" s="184"/>
      <c r="II23" s="184"/>
      <c r="IJ23" s="184"/>
      <c r="IK23" s="184"/>
      <c r="IL23" s="184"/>
      <c r="IM23" s="184"/>
      <c r="IN23" s="184"/>
      <c r="IO23" s="184"/>
      <c r="IP23" s="184"/>
      <c r="IQ23" s="184"/>
      <c r="IR23" s="184"/>
      <c r="IS23" s="184"/>
      <c r="IT23" s="184"/>
      <c r="IU23" s="184"/>
    </row>
    <row r="24" spans="1:255" s="43" customFormat="1" ht="24" x14ac:dyDescent="0.2">
      <c r="A24" s="192">
        <v>5</v>
      </c>
      <c r="B24" s="193" t="s">
        <v>218</v>
      </c>
      <c r="C24" s="193" t="s">
        <v>219</v>
      </c>
      <c r="D24" s="193" t="s">
        <v>65</v>
      </c>
      <c r="E24" s="194">
        <f t="shared" si="0"/>
        <v>6.3</v>
      </c>
      <c r="F24" s="195">
        <f>ROUND( 0.15 * 7.56, 2 )</f>
        <v>1.1299999999999999</v>
      </c>
      <c r="G24" s="196">
        <f t="shared" si="1"/>
        <v>7</v>
      </c>
      <c r="H24" s="197" t="s">
        <v>596</v>
      </c>
      <c r="I24" s="197" t="s">
        <v>583</v>
      </c>
      <c r="N24" s="184"/>
      <c r="O24" s="184">
        <f t="shared" si="2"/>
        <v>6.3</v>
      </c>
      <c r="P24" s="184">
        <f>Source!I142</f>
        <v>6.3</v>
      </c>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c r="CS24" s="184"/>
      <c r="CT24" s="184"/>
      <c r="CU24" s="184"/>
      <c r="CV24" s="184"/>
      <c r="CW24" s="184"/>
      <c r="CX24" s="184"/>
      <c r="CY24" s="184"/>
      <c r="CZ24" s="184"/>
      <c r="DA24" s="184"/>
      <c r="DB24" s="184"/>
      <c r="DC24" s="184"/>
      <c r="DD24" s="184"/>
      <c r="DE24" s="184"/>
      <c r="DF24" s="184"/>
      <c r="DG24" s="184"/>
      <c r="DH24" s="184"/>
      <c r="DI24" s="184"/>
      <c r="DJ24" s="184"/>
      <c r="DK24" s="184"/>
      <c r="DL24" s="184"/>
      <c r="DM24" s="184"/>
      <c r="DN24" s="184"/>
      <c r="DO24" s="184"/>
      <c r="DP24" s="184"/>
      <c r="DQ24" s="184"/>
      <c r="DR24" s="184"/>
      <c r="DS24" s="184"/>
      <c r="DT24" s="184"/>
      <c r="DU24" s="184"/>
      <c r="DV24" s="184"/>
      <c r="DW24" s="184"/>
      <c r="DX24" s="184"/>
      <c r="DY24" s="184"/>
      <c r="DZ24" s="184"/>
      <c r="EA24" s="184"/>
      <c r="EB24" s="184"/>
      <c r="EC24" s="184"/>
      <c r="ED24" s="184"/>
      <c r="EE24" s="184"/>
      <c r="EF24" s="184"/>
      <c r="EG24" s="184"/>
      <c r="EH24" s="184"/>
      <c r="EI24" s="184"/>
      <c r="EJ24" s="184"/>
      <c r="EK24" s="184"/>
      <c r="EL24" s="184"/>
      <c r="EM24" s="184"/>
      <c r="EN24" s="184"/>
      <c r="EO24" s="184"/>
      <c r="EP24" s="184"/>
      <c r="EQ24" s="184"/>
      <c r="ER24" s="184"/>
      <c r="ES24" s="184"/>
      <c r="ET24" s="184"/>
      <c r="EU24" s="184"/>
      <c r="EV24" s="184"/>
      <c r="EW24" s="184"/>
      <c r="EX24" s="184"/>
      <c r="EY24" s="184"/>
      <c r="EZ24" s="184"/>
      <c r="FA24" s="184"/>
      <c r="FB24" s="184"/>
      <c r="FC24" s="184"/>
      <c r="FD24" s="184"/>
      <c r="FE24" s="184"/>
      <c r="FF24" s="184"/>
      <c r="FG24" s="184"/>
      <c r="FH24" s="184"/>
      <c r="FI24" s="184"/>
      <c r="FJ24" s="184"/>
      <c r="FK24" s="184"/>
      <c r="FL24" s="184"/>
      <c r="FM24" s="184"/>
      <c r="FN24" s="184"/>
      <c r="FO24" s="184"/>
      <c r="FP24" s="184"/>
      <c r="FQ24" s="184"/>
      <c r="FR24" s="184"/>
      <c r="FS24" s="184"/>
      <c r="FT24" s="184"/>
      <c r="FU24" s="184"/>
      <c r="FV24" s="184"/>
      <c r="FW24" s="184"/>
      <c r="FX24" s="184"/>
      <c r="FY24" s="184"/>
      <c r="FZ24" s="184"/>
      <c r="GA24" s="184"/>
      <c r="GB24" s="184"/>
      <c r="GC24" s="184"/>
      <c r="GD24" s="184"/>
      <c r="GE24" s="184"/>
      <c r="GF24" s="184"/>
      <c r="GG24" s="184"/>
      <c r="GH24" s="184"/>
      <c r="GI24" s="184"/>
      <c r="GJ24" s="184"/>
      <c r="GK24" s="184"/>
      <c r="GL24" s="184"/>
      <c r="GM24" s="184"/>
      <c r="GN24" s="184"/>
      <c r="GO24" s="184"/>
      <c r="GP24" s="184"/>
      <c r="GQ24" s="184"/>
      <c r="GR24" s="184"/>
      <c r="GS24" s="184"/>
      <c r="GT24" s="184"/>
      <c r="GU24" s="184"/>
      <c r="GV24" s="184"/>
      <c r="GW24" s="184"/>
      <c r="GX24" s="184"/>
      <c r="GY24" s="184"/>
      <c r="GZ24" s="184"/>
      <c r="HA24" s="184"/>
      <c r="HB24" s="184"/>
      <c r="HC24" s="184"/>
      <c r="HD24" s="184"/>
      <c r="HE24" s="184"/>
      <c r="HF24" s="184"/>
      <c r="HG24" s="184"/>
      <c r="HH24" s="184"/>
      <c r="HI24" s="184"/>
      <c r="HJ24" s="184"/>
      <c r="HK24" s="184"/>
      <c r="HL24" s="184"/>
      <c r="HM24" s="184"/>
      <c r="HN24" s="184"/>
      <c r="HO24" s="184"/>
      <c r="HP24" s="184"/>
      <c r="HQ24" s="184"/>
      <c r="HR24" s="184"/>
      <c r="HS24" s="184"/>
      <c r="HT24" s="184"/>
      <c r="HU24" s="184"/>
      <c r="HV24" s="184"/>
      <c r="HW24" s="184"/>
      <c r="HX24" s="184"/>
      <c r="HY24" s="184"/>
      <c r="HZ24" s="184"/>
      <c r="IA24" s="184"/>
      <c r="IB24" s="184"/>
      <c r="IC24" s="184"/>
      <c r="ID24" s="184"/>
      <c r="IE24" s="184"/>
      <c r="IF24" s="184"/>
      <c r="IG24" s="184"/>
      <c r="IH24" s="184"/>
      <c r="II24" s="184"/>
      <c r="IJ24" s="184"/>
      <c r="IK24" s="184"/>
      <c r="IL24" s="184"/>
      <c r="IM24" s="184"/>
      <c r="IN24" s="184"/>
      <c r="IO24" s="184"/>
      <c r="IP24" s="184"/>
      <c r="IQ24" s="184"/>
      <c r="IR24" s="184"/>
      <c r="IS24" s="184"/>
      <c r="IT24" s="184"/>
      <c r="IU24" s="184"/>
    </row>
    <row r="25" spans="1:255" s="43" customFormat="1" ht="24" x14ac:dyDescent="0.2">
      <c r="A25" s="192">
        <v>6</v>
      </c>
      <c r="B25" s="193" t="s">
        <v>43</v>
      </c>
      <c r="C25" s="193" t="s">
        <v>44</v>
      </c>
      <c r="D25" s="193" t="s">
        <v>45</v>
      </c>
      <c r="E25" s="194">
        <f t="shared" si="0"/>
        <v>949.31</v>
      </c>
      <c r="F25" s="195">
        <f>ROUND( 0.28 * 7.56, 2 )</f>
        <v>2.12</v>
      </c>
      <c r="G25" s="196">
        <f t="shared" si="1"/>
        <v>2013</v>
      </c>
      <c r="H25" s="197" t="s">
        <v>585</v>
      </c>
      <c r="I25" s="197" t="s">
        <v>583</v>
      </c>
      <c r="N25" s="184"/>
      <c r="O25" s="184">
        <f t="shared" si="2"/>
        <v>949.31</v>
      </c>
      <c r="P25" s="184">
        <f>Source!I35</f>
        <v>709.9</v>
      </c>
      <c r="Q25" s="184">
        <f>Source!I63</f>
        <v>223.48</v>
      </c>
      <c r="R25" s="184">
        <f>Source!I132</f>
        <v>15.93</v>
      </c>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184"/>
      <c r="DW25" s="184"/>
      <c r="DX25" s="184"/>
      <c r="DY25" s="184"/>
      <c r="DZ25" s="184"/>
      <c r="EA25" s="184"/>
      <c r="EB25" s="184"/>
      <c r="EC25" s="184"/>
      <c r="ED25" s="184"/>
      <c r="EE25" s="184"/>
      <c r="EF25" s="184"/>
      <c r="EG25" s="184"/>
      <c r="EH25" s="184"/>
      <c r="EI25" s="184"/>
      <c r="EJ25" s="184"/>
      <c r="EK25" s="184"/>
      <c r="EL25" s="184"/>
      <c r="EM25" s="184"/>
      <c r="EN25" s="184"/>
      <c r="EO25" s="184"/>
      <c r="EP25" s="184"/>
      <c r="EQ25" s="184"/>
      <c r="ER25" s="184"/>
      <c r="ES25" s="184"/>
      <c r="ET25" s="184"/>
      <c r="EU25" s="184"/>
      <c r="EV25" s="184"/>
      <c r="EW25" s="184"/>
      <c r="EX25" s="184"/>
      <c r="EY25" s="184"/>
      <c r="EZ25" s="184"/>
      <c r="FA25" s="184"/>
      <c r="FB25" s="184"/>
      <c r="FC25" s="184"/>
      <c r="FD25" s="184"/>
      <c r="FE25" s="184"/>
      <c r="FF25" s="184"/>
      <c r="FG25" s="184"/>
      <c r="FH25" s="184"/>
      <c r="FI25" s="184"/>
      <c r="FJ25" s="184"/>
      <c r="FK25" s="184"/>
      <c r="FL25" s="184"/>
      <c r="FM25" s="184"/>
      <c r="FN25" s="184"/>
      <c r="FO25" s="184"/>
      <c r="FP25" s="184"/>
      <c r="FQ25" s="184"/>
      <c r="FR25" s="184"/>
      <c r="FS25" s="184"/>
      <c r="FT25" s="184"/>
      <c r="FU25" s="184"/>
      <c r="FV25" s="184"/>
      <c r="FW25" s="184"/>
      <c r="FX25" s="184"/>
      <c r="FY25" s="184"/>
      <c r="FZ25" s="184"/>
      <c r="GA25" s="184"/>
      <c r="GB25" s="184"/>
      <c r="GC25" s="184"/>
      <c r="GD25" s="184"/>
      <c r="GE25" s="184"/>
      <c r="GF25" s="184"/>
      <c r="GG25" s="184"/>
      <c r="GH25" s="184"/>
      <c r="GI25" s="184"/>
      <c r="GJ25" s="184"/>
      <c r="GK25" s="184"/>
      <c r="GL25" s="184"/>
      <c r="GM25" s="184"/>
      <c r="GN25" s="184"/>
      <c r="GO25" s="184"/>
      <c r="GP25" s="184"/>
      <c r="GQ25" s="184"/>
      <c r="GR25" s="184"/>
      <c r="GS25" s="184"/>
      <c r="GT25" s="184"/>
      <c r="GU25" s="184"/>
      <c r="GV25" s="184"/>
      <c r="GW25" s="184"/>
      <c r="GX25" s="184"/>
      <c r="GY25" s="184"/>
      <c r="GZ25" s="184"/>
      <c r="HA25" s="184"/>
      <c r="HB25" s="184"/>
      <c r="HC25" s="184"/>
      <c r="HD25" s="184"/>
      <c r="HE25" s="184"/>
      <c r="HF25" s="184"/>
      <c r="HG25" s="184"/>
      <c r="HH25" s="184"/>
      <c r="HI25" s="184"/>
      <c r="HJ25" s="184"/>
      <c r="HK25" s="184"/>
      <c r="HL25" s="184"/>
      <c r="HM25" s="184"/>
      <c r="HN25" s="184"/>
      <c r="HO25" s="184"/>
      <c r="HP25" s="184"/>
      <c r="HQ25" s="184"/>
      <c r="HR25" s="184"/>
      <c r="HS25" s="184"/>
      <c r="HT25" s="184"/>
      <c r="HU25" s="184"/>
      <c r="HV25" s="184"/>
      <c r="HW25" s="184"/>
      <c r="HX25" s="184"/>
      <c r="HY25" s="184"/>
      <c r="HZ25" s="184"/>
      <c r="IA25" s="184"/>
      <c r="IB25" s="184"/>
      <c r="IC25" s="184"/>
      <c r="ID25" s="184"/>
      <c r="IE25" s="184"/>
      <c r="IF25" s="184"/>
      <c r="IG25" s="184"/>
      <c r="IH25" s="184"/>
      <c r="II25" s="184"/>
      <c r="IJ25" s="184"/>
      <c r="IK25" s="184"/>
      <c r="IL25" s="184"/>
      <c r="IM25" s="184"/>
      <c r="IN25" s="184"/>
      <c r="IO25" s="184"/>
      <c r="IP25" s="184"/>
      <c r="IQ25" s="184"/>
      <c r="IR25" s="184"/>
      <c r="IS25" s="184"/>
      <c r="IT25" s="184"/>
      <c r="IU25" s="184"/>
    </row>
    <row r="26" spans="1:255" s="43" customFormat="1" ht="24" x14ac:dyDescent="0.2">
      <c r="A26" s="192">
        <v>7</v>
      </c>
      <c r="B26" s="193" t="s">
        <v>49</v>
      </c>
      <c r="C26" s="193" t="s">
        <v>50</v>
      </c>
      <c r="D26" s="193" t="s">
        <v>45</v>
      </c>
      <c r="E26" s="194">
        <f t="shared" si="0"/>
        <v>499.37999999999994</v>
      </c>
      <c r="F26" s="195">
        <f>ROUND( 0.28 * 7.56, 2 )</f>
        <v>2.12</v>
      </c>
      <c r="G26" s="196">
        <f t="shared" si="1"/>
        <v>1059</v>
      </c>
      <c r="H26" s="197" t="s">
        <v>585</v>
      </c>
      <c r="I26" s="197" t="s">
        <v>583</v>
      </c>
      <c r="N26" s="184"/>
      <c r="O26" s="184">
        <f t="shared" si="2"/>
        <v>499.37999999999994</v>
      </c>
      <c r="P26" s="184">
        <f>Source!I37</f>
        <v>366.4</v>
      </c>
      <c r="Q26" s="184">
        <f>Source!I65</f>
        <v>118.4</v>
      </c>
      <c r="R26" s="184">
        <f>Source!I134</f>
        <v>14.58</v>
      </c>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c r="CK26" s="184"/>
      <c r="CL26" s="184"/>
      <c r="CM26" s="184"/>
      <c r="CN26" s="184"/>
      <c r="CO26" s="184"/>
      <c r="CP26" s="184"/>
      <c r="CQ26" s="184"/>
      <c r="CR26" s="184"/>
      <c r="CS26" s="184"/>
      <c r="CT26" s="184"/>
      <c r="CU26" s="184"/>
      <c r="CV26" s="184"/>
      <c r="CW26" s="184"/>
      <c r="CX26" s="184"/>
      <c r="CY26" s="184"/>
      <c r="CZ26" s="184"/>
      <c r="DA26" s="184"/>
      <c r="DB26" s="184"/>
      <c r="DC26" s="184"/>
      <c r="DD26" s="184"/>
      <c r="DE26" s="184"/>
      <c r="DF26" s="184"/>
      <c r="DG26" s="184"/>
      <c r="DH26" s="184"/>
      <c r="DI26" s="184"/>
      <c r="DJ26" s="184"/>
      <c r="DK26" s="184"/>
      <c r="DL26" s="184"/>
      <c r="DM26" s="184"/>
      <c r="DN26" s="184"/>
      <c r="DO26" s="184"/>
      <c r="DP26" s="184"/>
      <c r="DQ26" s="184"/>
      <c r="DR26" s="184"/>
      <c r="DS26" s="184"/>
      <c r="DT26" s="184"/>
      <c r="DU26" s="184"/>
      <c r="DV26" s="184"/>
      <c r="DW26" s="184"/>
      <c r="DX26" s="184"/>
      <c r="DY26" s="184"/>
      <c r="DZ26" s="184"/>
      <c r="EA26" s="184"/>
      <c r="EB26" s="184"/>
      <c r="EC26" s="184"/>
      <c r="ED26" s="184"/>
      <c r="EE26" s="184"/>
      <c r="EF26" s="184"/>
      <c r="EG26" s="184"/>
      <c r="EH26" s="184"/>
      <c r="EI26" s="184"/>
      <c r="EJ26" s="184"/>
      <c r="EK26" s="184"/>
      <c r="EL26" s="184"/>
      <c r="EM26" s="184"/>
      <c r="EN26" s="184"/>
      <c r="EO26" s="184"/>
      <c r="EP26" s="184"/>
      <c r="EQ26" s="184"/>
      <c r="ER26" s="184"/>
      <c r="ES26" s="184"/>
      <c r="ET26" s="184"/>
      <c r="EU26" s="184"/>
      <c r="EV26" s="184"/>
      <c r="EW26" s="184"/>
      <c r="EX26" s="184"/>
      <c r="EY26" s="184"/>
      <c r="EZ26" s="184"/>
      <c r="FA26" s="184"/>
      <c r="FB26" s="184"/>
      <c r="FC26" s="184"/>
      <c r="FD26" s="184"/>
      <c r="FE26" s="184"/>
      <c r="FF26" s="184"/>
      <c r="FG26" s="184"/>
      <c r="FH26" s="184"/>
      <c r="FI26" s="184"/>
      <c r="FJ26" s="184"/>
      <c r="FK26" s="184"/>
      <c r="FL26" s="184"/>
      <c r="FM26" s="184"/>
      <c r="FN26" s="184"/>
      <c r="FO26" s="184"/>
      <c r="FP26" s="184"/>
      <c r="FQ26" s="184"/>
      <c r="FR26" s="184"/>
      <c r="FS26" s="184"/>
      <c r="FT26" s="184"/>
      <c r="FU26" s="184"/>
      <c r="FV26" s="184"/>
      <c r="FW26" s="184"/>
      <c r="FX26" s="184"/>
      <c r="FY26" s="184"/>
      <c r="FZ26" s="184"/>
      <c r="GA26" s="184"/>
      <c r="GB26" s="184"/>
      <c r="GC26" s="184"/>
      <c r="GD26" s="184"/>
      <c r="GE26" s="184"/>
      <c r="GF26" s="184"/>
      <c r="GG26" s="184"/>
      <c r="GH26" s="184"/>
      <c r="GI26" s="184"/>
      <c r="GJ26" s="184"/>
      <c r="GK26" s="184"/>
      <c r="GL26" s="184"/>
      <c r="GM26" s="184"/>
      <c r="GN26" s="184"/>
      <c r="GO26" s="184"/>
      <c r="GP26" s="184"/>
      <c r="GQ26" s="184"/>
      <c r="GR26" s="184"/>
      <c r="GS26" s="184"/>
      <c r="GT26" s="184"/>
      <c r="GU26" s="184"/>
      <c r="GV26" s="184"/>
      <c r="GW26" s="184"/>
      <c r="GX26" s="184"/>
      <c r="GY26" s="184"/>
      <c r="GZ26" s="184"/>
      <c r="HA26" s="184"/>
      <c r="HB26" s="184"/>
      <c r="HC26" s="184"/>
      <c r="HD26" s="184"/>
      <c r="HE26" s="184"/>
      <c r="HF26" s="184"/>
      <c r="HG26" s="184"/>
      <c r="HH26" s="184"/>
      <c r="HI26" s="184"/>
      <c r="HJ26" s="184"/>
      <c r="HK26" s="184"/>
      <c r="HL26" s="184"/>
      <c r="HM26" s="184"/>
      <c r="HN26" s="184"/>
      <c r="HO26" s="184"/>
      <c r="HP26" s="184"/>
      <c r="HQ26" s="184"/>
      <c r="HR26" s="184"/>
      <c r="HS26" s="184"/>
      <c r="HT26" s="184"/>
      <c r="HU26" s="184"/>
      <c r="HV26" s="184"/>
      <c r="HW26" s="184"/>
      <c r="HX26" s="184"/>
      <c r="HY26" s="184"/>
      <c r="HZ26" s="184"/>
      <c r="IA26" s="184"/>
      <c r="IB26" s="184"/>
      <c r="IC26" s="184"/>
      <c r="ID26" s="184"/>
      <c r="IE26" s="184"/>
      <c r="IF26" s="184"/>
      <c r="IG26" s="184"/>
      <c r="IH26" s="184"/>
      <c r="II26" s="184"/>
      <c r="IJ26" s="184"/>
      <c r="IK26" s="184"/>
      <c r="IL26" s="184"/>
      <c r="IM26" s="184"/>
      <c r="IN26" s="184"/>
      <c r="IO26" s="184"/>
      <c r="IP26" s="184"/>
      <c r="IQ26" s="184"/>
      <c r="IR26" s="184"/>
      <c r="IS26" s="184"/>
      <c r="IT26" s="184"/>
      <c r="IU26" s="184"/>
    </row>
    <row r="27" spans="1:255" s="43" customFormat="1" ht="36" x14ac:dyDescent="0.2">
      <c r="A27" s="192">
        <v>8</v>
      </c>
      <c r="B27" s="193" t="s">
        <v>205</v>
      </c>
      <c r="C27" s="193" t="s">
        <v>206</v>
      </c>
      <c r="D27" s="193" t="s">
        <v>45</v>
      </c>
      <c r="E27" s="194">
        <f t="shared" si="0"/>
        <v>10.53</v>
      </c>
      <c r="F27" s="195">
        <f>ROUND( 0.28 * 7.56, 2 )</f>
        <v>2.12</v>
      </c>
      <c r="G27" s="196">
        <f t="shared" si="1"/>
        <v>22</v>
      </c>
      <c r="H27" s="197" t="s">
        <v>585</v>
      </c>
      <c r="I27" s="197" t="s">
        <v>583</v>
      </c>
      <c r="N27" s="184"/>
      <c r="O27" s="184">
        <f t="shared" si="2"/>
        <v>10.53</v>
      </c>
      <c r="P27" s="184">
        <f>Source!I136</f>
        <v>10.53</v>
      </c>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84"/>
      <c r="BT27" s="184"/>
      <c r="BU27" s="184"/>
      <c r="BV27" s="184"/>
      <c r="BW27" s="184"/>
      <c r="BX27" s="184"/>
      <c r="BY27" s="184"/>
      <c r="BZ27" s="184"/>
      <c r="CA27" s="184"/>
      <c r="CB27" s="184"/>
      <c r="CC27" s="184"/>
      <c r="CD27" s="184"/>
      <c r="CE27" s="184"/>
      <c r="CF27" s="184"/>
      <c r="CG27" s="184"/>
      <c r="CH27" s="184"/>
      <c r="CI27" s="184"/>
      <c r="CJ27" s="184"/>
      <c r="CK27" s="184"/>
      <c r="CL27" s="184"/>
      <c r="CM27" s="184"/>
      <c r="CN27" s="184"/>
      <c r="CO27" s="184"/>
      <c r="CP27" s="184"/>
      <c r="CQ27" s="184"/>
      <c r="CR27" s="184"/>
      <c r="CS27" s="184"/>
      <c r="CT27" s="184"/>
      <c r="CU27" s="184"/>
      <c r="CV27" s="184"/>
      <c r="CW27" s="184"/>
      <c r="CX27" s="184"/>
      <c r="CY27" s="184"/>
      <c r="CZ27" s="184"/>
      <c r="DA27" s="184"/>
      <c r="DB27" s="184"/>
      <c r="DC27" s="184"/>
      <c r="DD27" s="184"/>
      <c r="DE27" s="184"/>
      <c r="DF27" s="184"/>
      <c r="DG27" s="184"/>
      <c r="DH27" s="184"/>
      <c r="DI27" s="184"/>
      <c r="DJ27" s="184"/>
      <c r="DK27" s="184"/>
      <c r="DL27" s="184"/>
      <c r="DM27" s="184"/>
      <c r="DN27" s="184"/>
      <c r="DO27" s="184"/>
      <c r="DP27" s="184"/>
      <c r="DQ27" s="184"/>
      <c r="DR27" s="184"/>
      <c r="DS27" s="184"/>
      <c r="DT27" s="184"/>
      <c r="DU27" s="184"/>
      <c r="DV27" s="184"/>
      <c r="DW27" s="184"/>
      <c r="DX27" s="184"/>
      <c r="DY27" s="184"/>
      <c r="DZ27" s="184"/>
      <c r="EA27" s="184"/>
      <c r="EB27" s="184"/>
      <c r="EC27" s="184"/>
      <c r="ED27" s="184"/>
      <c r="EE27" s="184"/>
      <c r="EF27" s="184"/>
      <c r="EG27" s="184"/>
      <c r="EH27" s="184"/>
      <c r="EI27" s="184"/>
      <c r="EJ27" s="184"/>
      <c r="EK27" s="184"/>
      <c r="EL27" s="184"/>
      <c r="EM27" s="184"/>
      <c r="EN27" s="184"/>
      <c r="EO27" s="184"/>
      <c r="EP27" s="184"/>
      <c r="EQ27" s="184"/>
      <c r="ER27" s="184"/>
      <c r="ES27" s="184"/>
      <c r="ET27" s="184"/>
      <c r="EU27" s="184"/>
      <c r="EV27" s="184"/>
      <c r="EW27" s="184"/>
      <c r="EX27" s="184"/>
      <c r="EY27" s="184"/>
      <c r="EZ27" s="184"/>
      <c r="FA27" s="184"/>
      <c r="FB27" s="184"/>
      <c r="FC27" s="184"/>
      <c r="FD27" s="184"/>
      <c r="FE27" s="184"/>
      <c r="FF27" s="184"/>
      <c r="FG27" s="184"/>
      <c r="FH27" s="184"/>
      <c r="FI27" s="184"/>
      <c r="FJ27" s="184"/>
      <c r="FK27" s="184"/>
      <c r="FL27" s="184"/>
      <c r="FM27" s="184"/>
      <c r="FN27" s="184"/>
      <c r="FO27" s="184"/>
      <c r="FP27" s="184"/>
      <c r="FQ27" s="184"/>
      <c r="FR27" s="184"/>
      <c r="FS27" s="184"/>
      <c r="FT27" s="184"/>
      <c r="FU27" s="184"/>
      <c r="FV27" s="184"/>
      <c r="FW27" s="184"/>
      <c r="FX27" s="184"/>
      <c r="FY27" s="184"/>
      <c r="FZ27" s="184"/>
      <c r="GA27" s="184"/>
      <c r="GB27" s="184"/>
      <c r="GC27" s="184"/>
      <c r="GD27" s="184"/>
      <c r="GE27" s="184"/>
      <c r="GF27" s="184"/>
      <c r="GG27" s="184"/>
      <c r="GH27" s="184"/>
      <c r="GI27" s="184"/>
      <c r="GJ27" s="184"/>
      <c r="GK27" s="184"/>
      <c r="GL27" s="184"/>
      <c r="GM27" s="184"/>
      <c r="GN27" s="184"/>
      <c r="GO27" s="184"/>
      <c r="GP27" s="184"/>
      <c r="GQ27" s="184"/>
      <c r="GR27" s="184"/>
      <c r="GS27" s="184"/>
      <c r="GT27" s="184"/>
      <c r="GU27" s="184"/>
      <c r="GV27" s="184"/>
      <c r="GW27" s="184"/>
      <c r="GX27" s="184"/>
      <c r="GY27" s="184"/>
      <c r="GZ27" s="184"/>
      <c r="HA27" s="184"/>
      <c r="HB27" s="184"/>
      <c r="HC27" s="184"/>
      <c r="HD27" s="184"/>
      <c r="HE27" s="184"/>
      <c r="HF27" s="184"/>
      <c r="HG27" s="184"/>
      <c r="HH27" s="184"/>
      <c r="HI27" s="184"/>
      <c r="HJ27" s="184"/>
      <c r="HK27" s="184"/>
      <c r="HL27" s="184"/>
      <c r="HM27" s="184"/>
      <c r="HN27" s="184"/>
      <c r="HO27" s="184"/>
      <c r="HP27" s="184"/>
      <c r="HQ27" s="184"/>
      <c r="HR27" s="184"/>
      <c r="HS27" s="184"/>
      <c r="HT27" s="184"/>
      <c r="HU27" s="184"/>
      <c r="HV27" s="184"/>
      <c r="HW27" s="184"/>
      <c r="HX27" s="184"/>
      <c r="HY27" s="184"/>
      <c r="HZ27" s="184"/>
      <c r="IA27" s="184"/>
      <c r="IB27" s="184"/>
      <c r="IC27" s="184"/>
      <c r="ID27" s="184"/>
      <c r="IE27" s="184"/>
      <c r="IF27" s="184"/>
      <c r="IG27" s="184"/>
      <c r="IH27" s="184"/>
      <c r="II27" s="184"/>
      <c r="IJ27" s="184"/>
      <c r="IK27" s="184"/>
      <c r="IL27" s="184"/>
      <c r="IM27" s="184"/>
      <c r="IN27" s="184"/>
      <c r="IO27" s="184"/>
      <c r="IP27" s="184"/>
      <c r="IQ27" s="184"/>
      <c r="IR27" s="184"/>
      <c r="IS27" s="184"/>
      <c r="IT27" s="184"/>
      <c r="IU27" s="184"/>
    </row>
    <row r="28" spans="1:255" s="43" customFormat="1" ht="36" x14ac:dyDescent="0.2">
      <c r="A28" s="192">
        <v>9</v>
      </c>
      <c r="B28" s="193" t="s">
        <v>53</v>
      </c>
      <c r="C28" s="193" t="s">
        <v>54</v>
      </c>
      <c r="D28" s="193" t="s">
        <v>45</v>
      </c>
      <c r="E28" s="194">
        <f t="shared" si="0"/>
        <v>709.02</v>
      </c>
      <c r="F28" s="195">
        <f>ROUND( 0.28 * 7.56, 2 )</f>
        <v>2.12</v>
      </c>
      <c r="G28" s="196">
        <f t="shared" si="1"/>
        <v>1503</v>
      </c>
      <c r="H28" s="197" t="s">
        <v>585</v>
      </c>
      <c r="I28" s="197" t="s">
        <v>583</v>
      </c>
      <c r="N28" s="184"/>
      <c r="O28" s="184">
        <f t="shared" si="2"/>
        <v>709.02</v>
      </c>
      <c r="P28" s="184">
        <f>Source!I39</f>
        <v>535.86</v>
      </c>
      <c r="Q28" s="184">
        <f>Source!I67</f>
        <v>173.16</v>
      </c>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4"/>
      <c r="CS28" s="184"/>
      <c r="CT28" s="184"/>
      <c r="CU28" s="184"/>
      <c r="CV28" s="184"/>
      <c r="CW28" s="184"/>
      <c r="CX28" s="184"/>
      <c r="CY28" s="184"/>
      <c r="CZ28" s="184"/>
      <c r="DA28" s="184"/>
      <c r="DB28" s="184"/>
      <c r="DC28" s="184"/>
      <c r="DD28" s="184"/>
      <c r="DE28" s="184"/>
      <c r="DF28" s="184"/>
      <c r="DG28" s="184"/>
      <c r="DH28" s="184"/>
      <c r="DI28" s="184"/>
      <c r="DJ28" s="184"/>
      <c r="DK28" s="184"/>
      <c r="DL28" s="184"/>
      <c r="DM28" s="184"/>
      <c r="DN28" s="184"/>
      <c r="DO28" s="184"/>
      <c r="DP28" s="184"/>
      <c r="DQ28" s="184"/>
      <c r="DR28" s="184"/>
      <c r="DS28" s="184"/>
      <c r="DT28" s="184"/>
      <c r="DU28" s="184"/>
      <c r="DV28" s="184"/>
      <c r="DW28" s="184"/>
      <c r="DX28" s="184"/>
      <c r="DY28" s="184"/>
      <c r="DZ28" s="184"/>
      <c r="EA28" s="184"/>
      <c r="EB28" s="184"/>
      <c r="EC28" s="184"/>
      <c r="ED28" s="184"/>
      <c r="EE28" s="184"/>
      <c r="EF28" s="184"/>
      <c r="EG28" s="184"/>
      <c r="EH28" s="184"/>
      <c r="EI28" s="184"/>
      <c r="EJ28" s="184"/>
      <c r="EK28" s="184"/>
      <c r="EL28" s="184"/>
      <c r="EM28" s="184"/>
      <c r="EN28" s="184"/>
      <c r="EO28" s="184"/>
      <c r="EP28" s="184"/>
      <c r="EQ28" s="184"/>
      <c r="ER28" s="184"/>
      <c r="ES28" s="184"/>
      <c r="ET28" s="184"/>
      <c r="EU28" s="184"/>
      <c r="EV28" s="184"/>
      <c r="EW28" s="184"/>
      <c r="EX28" s="184"/>
      <c r="EY28" s="184"/>
      <c r="EZ28" s="184"/>
      <c r="FA28" s="184"/>
      <c r="FB28" s="184"/>
      <c r="FC28" s="184"/>
      <c r="FD28" s="184"/>
      <c r="FE28" s="184"/>
      <c r="FF28" s="184"/>
      <c r="FG28" s="184"/>
      <c r="FH28" s="184"/>
      <c r="FI28" s="184"/>
      <c r="FJ28" s="184"/>
      <c r="FK28" s="184"/>
      <c r="FL28" s="184"/>
      <c r="FM28" s="184"/>
      <c r="FN28" s="184"/>
      <c r="FO28" s="184"/>
      <c r="FP28" s="184"/>
      <c r="FQ28" s="184"/>
      <c r="FR28" s="184"/>
      <c r="FS28" s="184"/>
      <c r="FT28" s="184"/>
      <c r="FU28" s="184"/>
      <c r="FV28" s="184"/>
      <c r="FW28" s="184"/>
      <c r="FX28" s="184"/>
      <c r="FY28" s="184"/>
      <c r="FZ28" s="184"/>
      <c r="GA28" s="184"/>
      <c r="GB28" s="184"/>
      <c r="GC28" s="184"/>
      <c r="GD28" s="184"/>
      <c r="GE28" s="184"/>
      <c r="GF28" s="184"/>
      <c r="GG28" s="184"/>
      <c r="GH28" s="184"/>
      <c r="GI28" s="184"/>
      <c r="GJ28" s="184"/>
      <c r="GK28" s="184"/>
      <c r="GL28" s="184"/>
      <c r="GM28" s="184"/>
      <c r="GN28" s="184"/>
      <c r="GO28" s="184"/>
      <c r="GP28" s="184"/>
      <c r="GQ28" s="184"/>
      <c r="GR28" s="184"/>
      <c r="GS28" s="184"/>
      <c r="GT28" s="184"/>
      <c r="GU28" s="184"/>
      <c r="GV28" s="184"/>
      <c r="GW28" s="184"/>
      <c r="GX28" s="184"/>
      <c r="GY28" s="184"/>
      <c r="GZ28" s="184"/>
      <c r="HA28" s="184"/>
      <c r="HB28" s="184"/>
      <c r="HC28" s="184"/>
      <c r="HD28" s="184"/>
      <c r="HE28" s="184"/>
      <c r="HF28" s="184"/>
      <c r="HG28" s="184"/>
      <c r="HH28" s="184"/>
      <c r="HI28" s="184"/>
      <c r="HJ28" s="184"/>
      <c r="HK28" s="184"/>
      <c r="HL28" s="184"/>
      <c r="HM28" s="184"/>
      <c r="HN28" s="184"/>
      <c r="HO28" s="184"/>
      <c r="HP28" s="184"/>
      <c r="HQ28" s="184"/>
      <c r="HR28" s="184"/>
      <c r="HS28" s="184"/>
      <c r="HT28" s="184"/>
      <c r="HU28" s="184"/>
      <c r="HV28" s="184"/>
      <c r="HW28" s="184"/>
      <c r="HX28" s="184"/>
      <c r="HY28" s="184"/>
      <c r="HZ28" s="184"/>
      <c r="IA28" s="184"/>
      <c r="IB28" s="184"/>
      <c r="IC28" s="184"/>
      <c r="ID28" s="184"/>
      <c r="IE28" s="184"/>
      <c r="IF28" s="184"/>
      <c r="IG28" s="184"/>
      <c r="IH28" s="184"/>
      <c r="II28" s="184"/>
      <c r="IJ28" s="184"/>
      <c r="IK28" s="184"/>
      <c r="IL28" s="184"/>
      <c r="IM28" s="184"/>
      <c r="IN28" s="184"/>
      <c r="IO28" s="184"/>
      <c r="IP28" s="184"/>
      <c r="IQ28" s="184"/>
      <c r="IR28" s="184"/>
      <c r="IS28" s="184"/>
      <c r="IT28" s="184"/>
      <c r="IU28" s="184"/>
    </row>
    <row r="29" spans="1:255" s="43" customFormat="1" ht="24" x14ac:dyDescent="0.2">
      <c r="A29" s="192">
        <v>10</v>
      </c>
      <c r="B29" s="193" t="s">
        <v>57</v>
      </c>
      <c r="C29" s="193" t="s">
        <v>106</v>
      </c>
      <c r="D29" s="193" t="s">
        <v>59</v>
      </c>
      <c r="E29" s="194">
        <f t="shared" si="0"/>
        <v>165.76</v>
      </c>
      <c r="F29" s="195">
        <f>ROUND( 23.96 * 7.56, 2 )</f>
        <v>181.14</v>
      </c>
      <c r="G29" s="196">
        <f t="shared" si="1"/>
        <v>30026</v>
      </c>
      <c r="H29" s="197" t="s">
        <v>586</v>
      </c>
      <c r="I29" s="197" t="s">
        <v>583</v>
      </c>
      <c r="N29" s="184"/>
      <c r="O29" s="184">
        <f t="shared" si="2"/>
        <v>165.76</v>
      </c>
      <c r="P29" s="184">
        <f>Source!I69</f>
        <v>165.76</v>
      </c>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84"/>
      <c r="DI29" s="184"/>
      <c r="DJ29" s="184"/>
      <c r="DK29" s="184"/>
      <c r="DL29" s="184"/>
      <c r="DM29" s="184"/>
      <c r="DN29" s="184"/>
      <c r="DO29" s="184"/>
      <c r="DP29" s="184"/>
      <c r="DQ29" s="184"/>
      <c r="DR29" s="184"/>
      <c r="DS29" s="184"/>
      <c r="DT29" s="184"/>
      <c r="DU29" s="184"/>
      <c r="DV29" s="184"/>
      <c r="DW29" s="184"/>
      <c r="DX29" s="184"/>
      <c r="DY29" s="184"/>
      <c r="DZ29" s="184"/>
      <c r="EA29" s="184"/>
      <c r="EB29" s="184"/>
      <c r="EC29" s="184"/>
      <c r="ED29" s="184"/>
      <c r="EE29" s="184"/>
      <c r="EF29" s="184"/>
      <c r="EG29" s="184"/>
      <c r="EH29" s="184"/>
      <c r="EI29" s="184"/>
      <c r="EJ29" s="184"/>
      <c r="EK29" s="184"/>
      <c r="EL29" s="184"/>
      <c r="EM29" s="184"/>
      <c r="EN29" s="184"/>
      <c r="EO29" s="184"/>
      <c r="EP29" s="184"/>
      <c r="EQ29" s="184"/>
      <c r="ER29" s="184"/>
      <c r="ES29" s="184"/>
      <c r="ET29" s="184"/>
      <c r="EU29" s="184"/>
      <c r="EV29" s="184"/>
      <c r="EW29" s="184"/>
      <c r="EX29" s="184"/>
      <c r="EY29" s="184"/>
      <c r="EZ29" s="184"/>
      <c r="FA29" s="184"/>
      <c r="FB29" s="184"/>
      <c r="FC29" s="184"/>
      <c r="FD29" s="184"/>
      <c r="FE29" s="184"/>
      <c r="FF29" s="184"/>
      <c r="FG29" s="184"/>
      <c r="FH29" s="184"/>
      <c r="FI29" s="184"/>
      <c r="FJ29" s="184"/>
      <c r="FK29" s="184"/>
      <c r="FL29" s="184"/>
      <c r="FM29" s="184"/>
      <c r="FN29" s="184"/>
      <c r="FO29" s="184"/>
      <c r="FP29" s="184"/>
      <c r="FQ29" s="184"/>
      <c r="FR29" s="184"/>
      <c r="FS29" s="184"/>
      <c r="FT29" s="184"/>
      <c r="FU29" s="184"/>
      <c r="FV29" s="184"/>
      <c r="FW29" s="184"/>
      <c r="FX29" s="184"/>
      <c r="FY29" s="184"/>
      <c r="FZ29" s="184"/>
      <c r="GA29" s="184"/>
      <c r="GB29" s="184"/>
      <c r="GC29" s="184"/>
      <c r="GD29" s="184"/>
      <c r="GE29" s="184"/>
      <c r="GF29" s="184"/>
      <c r="GG29" s="184"/>
      <c r="GH29" s="184"/>
      <c r="GI29" s="184"/>
      <c r="GJ29" s="184"/>
      <c r="GK29" s="184"/>
      <c r="GL29" s="184"/>
      <c r="GM29" s="184"/>
      <c r="GN29" s="184"/>
      <c r="GO29" s="184"/>
      <c r="GP29" s="184"/>
      <c r="GQ29" s="184"/>
      <c r="GR29" s="184"/>
      <c r="GS29" s="184"/>
      <c r="GT29" s="184"/>
      <c r="GU29" s="184"/>
      <c r="GV29" s="184"/>
      <c r="GW29" s="184"/>
      <c r="GX29" s="184"/>
      <c r="GY29" s="184"/>
      <c r="GZ29" s="184"/>
      <c r="HA29" s="184"/>
      <c r="HB29" s="184"/>
      <c r="HC29" s="184"/>
      <c r="HD29" s="184"/>
      <c r="HE29" s="184"/>
      <c r="HF29" s="184"/>
      <c r="HG29" s="184"/>
      <c r="HH29" s="184"/>
      <c r="HI29" s="184"/>
      <c r="HJ29" s="184"/>
      <c r="HK29" s="184"/>
      <c r="HL29" s="184"/>
      <c r="HM29" s="184"/>
      <c r="HN29" s="184"/>
      <c r="HO29" s="184"/>
      <c r="HP29" s="184"/>
      <c r="HQ29" s="184"/>
      <c r="HR29" s="184"/>
      <c r="HS29" s="184"/>
      <c r="HT29" s="184"/>
      <c r="HU29" s="184"/>
      <c r="HV29" s="184"/>
      <c r="HW29" s="184"/>
      <c r="HX29" s="184"/>
      <c r="HY29" s="184"/>
      <c r="HZ29" s="184"/>
      <c r="IA29" s="184"/>
      <c r="IB29" s="184"/>
      <c r="IC29" s="184"/>
      <c r="ID29" s="184"/>
      <c r="IE29" s="184"/>
      <c r="IF29" s="184"/>
      <c r="IG29" s="184"/>
      <c r="IH29" s="184"/>
      <c r="II29" s="184"/>
      <c r="IJ29" s="184"/>
      <c r="IK29" s="184"/>
      <c r="IL29" s="184"/>
      <c r="IM29" s="184"/>
      <c r="IN29" s="184"/>
      <c r="IO29" s="184"/>
      <c r="IP29" s="184"/>
      <c r="IQ29" s="184"/>
      <c r="IR29" s="184"/>
      <c r="IS29" s="184"/>
      <c r="IT29" s="184"/>
      <c r="IU29" s="184"/>
    </row>
    <row r="30" spans="1:255" s="43" customFormat="1" ht="24" x14ac:dyDescent="0.2">
      <c r="A30" s="192">
        <v>11</v>
      </c>
      <c r="B30" s="193" t="s">
        <v>57</v>
      </c>
      <c r="C30" s="193" t="s">
        <v>58</v>
      </c>
      <c r="D30" s="193" t="s">
        <v>59</v>
      </c>
      <c r="E30" s="194">
        <f t="shared" si="0"/>
        <v>1030.5</v>
      </c>
      <c r="F30" s="195">
        <f>ROUND( 23.96 * 7.56, 2 )</f>
        <v>181.14</v>
      </c>
      <c r="G30" s="196">
        <f t="shared" si="1"/>
        <v>186665</v>
      </c>
      <c r="H30" s="197" t="s">
        <v>586</v>
      </c>
      <c r="I30" s="197" t="s">
        <v>583</v>
      </c>
      <c r="N30" s="184"/>
      <c r="O30" s="184">
        <f t="shared" si="2"/>
        <v>1030.5</v>
      </c>
      <c r="P30" s="184">
        <f>Source!I41</f>
        <v>1030.5</v>
      </c>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4"/>
      <c r="DK30" s="184"/>
      <c r="DL30" s="184"/>
      <c r="DM30" s="184"/>
      <c r="DN30" s="184"/>
      <c r="DO30" s="184"/>
      <c r="DP30" s="184"/>
      <c r="DQ30" s="184"/>
      <c r="DR30" s="184"/>
      <c r="DS30" s="184"/>
      <c r="DT30" s="184"/>
      <c r="DU30" s="184"/>
      <c r="DV30" s="184"/>
      <c r="DW30" s="184"/>
      <c r="DX30" s="184"/>
      <c r="DY30" s="184"/>
      <c r="DZ30" s="184"/>
      <c r="EA30" s="184"/>
      <c r="EB30" s="184"/>
      <c r="EC30" s="184"/>
      <c r="ED30" s="184"/>
      <c r="EE30" s="184"/>
      <c r="EF30" s="184"/>
      <c r="EG30" s="184"/>
      <c r="EH30" s="184"/>
      <c r="EI30" s="184"/>
      <c r="EJ30" s="184"/>
      <c r="EK30" s="184"/>
      <c r="EL30" s="184"/>
      <c r="EM30" s="184"/>
      <c r="EN30" s="184"/>
      <c r="EO30" s="184"/>
      <c r="EP30" s="184"/>
      <c r="EQ30" s="184"/>
      <c r="ER30" s="184"/>
      <c r="ES30" s="184"/>
      <c r="ET30" s="184"/>
      <c r="EU30" s="184"/>
      <c r="EV30" s="184"/>
      <c r="EW30" s="184"/>
      <c r="EX30" s="184"/>
      <c r="EY30" s="184"/>
      <c r="EZ30" s="184"/>
      <c r="FA30" s="184"/>
      <c r="FB30" s="184"/>
      <c r="FC30" s="184"/>
      <c r="FD30" s="184"/>
      <c r="FE30" s="184"/>
      <c r="FF30" s="184"/>
      <c r="FG30" s="184"/>
      <c r="FH30" s="184"/>
      <c r="FI30" s="184"/>
      <c r="FJ30" s="184"/>
      <c r="FK30" s="184"/>
      <c r="FL30" s="184"/>
      <c r="FM30" s="184"/>
      <c r="FN30" s="184"/>
      <c r="FO30" s="184"/>
      <c r="FP30" s="184"/>
      <c r="FQ30" s="184"/>
      <c r="FR30" s="184"/>
      <c r="FS30" s="184"/>
      <c r="FT30" s="184"/>
      <c r="FU30" s="184"/>
      <c r="FV30" s="184"/>
      <c r="FW30" s="184"/>
      <c r="FX30" s="184"/>
      <c r="FY30" s="184"/>
      <c r="FZ30" s="184"/>
      <c r="GA30" s="184"/>
      <c r="GB30" s="184"/>
      <c r="GC30" s="184"/>
      <c r="GD30" s="184"/>
      <c r="GE30" s="184"/>
      <c r="GF30" s="184"/>
      <c r="GG30" s="184"/>
      <c r="GH30" s="184"/>
      <c r="GI30" s="184"/>
      <c r="GJ30" s="184"/>
      <c r="GK30" s="184"/>
      <c r="GL30" s="184"/>
      <c r="GM30" s="184"/>
      <c r="GN30" s="184"/>
      <c r="GO30" s="184"/>
      <c r="GP30" s="184"/>
      <c r="GQ30" s="184"/>
      <c r="GR30" s="184"/>
      <c r="GS30" s="184"/>
      <c r="GT30" s="184"/>
      <c r="GU30" s="184"/>
      <c r="GV30" s="184"/>
      <c r="GW30" s="184"/>
      <c r="GX30" s="184"/>
      <c r="GY30" s="184"/>
      <c r="GZ30" s="184"/>
      <c r="HA30" s="184"/>
      <c r="HB30" s="184"/>
      <c r="HC30" s="184"/>
      <c r="HD30" s="184"/>
      <c r="HE30" s="184"/>
      <c r="HF30" s="184"/>
      <c r="HG30" s="184"/>
      <c r="HH30" s="184"/>
      <c r="HI30" s="184"/>
      <c r="HJ30" s="184"/>
      <c r="HK30" s="184"/>
      <c r="HL30" s="184"/>
      <c r="HM30" s="184"/>
      <c r="HN30" s="184"/>
      <c r="HO30" s="184"/>
      <c r="HP30" s="184"/>
      <c r="HQ30" s="184"/>
      <c r="HR30" s="184"/>
      <c r="HS30" s="184"/>
      <c r="HT30" s="184"/>
      <c r="HU30" s="184"/>
      <c r="HV30" s="184"/>
      <c r="HW30" s="184"/>
      <c r="HX30" s="184"/>
      <c r="HY30" s="184"/>
      <c r="HZ30" s="184"/>
      <c r="IA30" s="184"/>
      <c r="IB30" s="184"/>
      <c r="IC30" s="184"/>
      <c r="ID30" s="184"/>
      <c r="IE30" s="184"/>
      <c r="IF30" s="184"/>
      <c r="IG30" s="184"/>
      <c r="IH30" s="184"/>
      <c r="II30" s="184"/>
      <c r="IJ30" s="184"/>
      <c r="IK30" s="184"/>
      <c r="IL30" s="184"/>
      <c r="IM30" s="184"/>
      <c r="IN30" s="184"/>
      <c r="IO30" s="184"/>
      <c r="IP30" s="184"/>
      <c r="IQ30" s="184"/>
      <c r="IR30" s="184"/>
      <c r="IS30" s="184"/>
      <c r="IT30" s="184"/>
      <c r="IU30" s="184"/>
    </row>
    <row r="31" spans="1:255" s="43" customFormat="1" ht="24" x14ac:dyDescent="0.2">
      <c r="A31" s="192">
        <v>12</v>
      </c>
      <c r="B31" s="193" t="s">
        <v>209</v>
      </c>
      <c r="C31" s="193" t="s">
        <v>210</v>
      </c>
      <c r="D31" s="193" t="s">
        <v>59</v>
      </c>
      <c r="E31" s="194">
        <f t="shared" si="0"/>
        <v>9.18</v>
      </c>
      <c r="F31" s="195">
        <f>ROUND( 13.71 * 7.56, 2 )</f>
        <v>103.65</v>
      </c>
      <c r="G31" s="196">
        <f t="shared" si="1"/>
        <v>952</v>
      </c>
      <c r="H31" s="197" t="s">
        <v>595</v>
      </c>
      <c r="I31" s="197" t="s">
        <v>583</v>
      </c>
      <c r="N31" s="184"/>
      <c r="O31" s="184">
        <f t="shared" si="2"/>
        <v>9.18</v>
      </c>
      <c r="P31" s="184">
        <f>Source!I138</f>
        <v>9.18</v>
      </c>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4"/>
      <c r="EK31" s="184"/>
      <c r="EL31" s="184"/>
      <c r="EM31" s="184"/>
      <c r="EN31" s="184"/>
      <c r="EO31" s="184"/>
      <c r="EP31" s="184"/>
      <c r="EQ31" s="184"/>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4"/>
      <c r="GA31" s="184"/>
      <c r="GB31" s="184"/>
      <c r="GC31" s="184"/>
      <c r="GD31" s="184"/>
      <c r="GE31" s="184"/>
      <c r="GF31" s="184"/>
      <c r="GG31" s="184"/>
      <c r="GH31" s="184"/>
      <c r="GI31" s="184"/>
      <c r="GJ31" s="184"/>
      <c r="GK31" s="184"/>
      <c r="GL31" s="184"/>
      <c r="GM31" s="184"/>
      <c r="GN31" s="184"/>
      <c r="GO31" s="184"/>
      <c r="GP31" s="184"/>
      <c r="GQ31" s="184"/>
      <c r="GR31" s="184"/>
      <c r="GS31" s="184"/>
      <c r="GT31" s="184"/>
      <c r="GU31" s="184"/>
      <c r="GV31" s="184"/>
      <c r="GW31" s="184"/>
      <c r="GX31" s="184"/>
      <c r="GY31" s="184"/>
      <c r="GZ31" s="184"/>
      <c r="HA31" s="184"/>
      <c r="HB31" s="184"/>
      <c r="HC31" s="184"/>
      <c r="HD31" s="184"/>
      <c r="HE31" s="184"/>
      <c r="HF31" s="184"/>
      <c r="HG31" s="184"/>
      <c r="HH31" s="184"/>
      <c r="HI31" s="184"/>
      <c r="HJ31" s="184"/>
      <c r="HK31" s="184"/>
      <c r="HL31" s="184"/>
      <c r="HM31" s="184"/>
      <c r="HN31" s="184"/>
      <c r="HO31" s="184"/>
      <c r="HP31" s="184"/>
      <c r="HQ31" s="184"/>
      <c r="HR31" s="184"/>
      <c r="HS31" s="184"/>
      <c r="HT31" s="184"/>
      <c r="HU31" s="184"/>
      <c r="HV31" s="184"/>
      <c r="HW31" s="184"/>
      <c r="HX31" s="184"/>
      <c r="HY31" s="184"/>
      <c r="HZ31" s="184"/>
      <c r="IA31" s="184"/>
      <c r="IB31" s="184"/>
      <c r="IC31" s="184"/>
      <c r="ID31" s="184"/>
      <c r="IE31" s="184"/>
      <c r="IF31" s="184"/>
      <c r="IG31" s="184"/>
      <c r="IH31" s="184"/>
      <c r="II31" s="184"/>
      <c r="IJ31" s="184"/>
      <c r="IK31" s="184"/>
      <c r="IL31" s="184"/>
      <c r="IM31" s="184"/>
      <c r="IN31" s="184"/>
      <c r="IO31" s="184"/>
      <c r="IP31" s="184"/>
      <c r="IQ31" s="184"/>
      <c r="IR31" s="184"/>
      <c r="IS31" s="184"/>
      <c r="IT31" s="184"/>
      <c r="IU31" s="184"/>
    </row>
    <row r="32" spans="1:255" s="43" customFormat="1" ht="24" x14ac:dyDescent="0.2">
      <c r="A32" s="192">
        <v>13</v>
      </c>
      <c r="B32" s="193" t="s">
        <v>224</v>
      </c>
      <c r="C32" s="193" t="s">
        <v>225</v>
      </c>
      <c r="D32" s="193" t="s">
        <v>226</v>
      </c>
      <c r="E32" s="194">
        <f t="shared" si="0"/>
        <v>0.45624999999999999</v>
      </c>
      <c r="F32" s="195">
        <f>ROUND( 1336.84 * 7.56, 2 )</f>
        <v>10106.51</v>
      </c>
      <c r="G32" s="196">
        <f t="shared" si="1"/>
        <v>4611</v>
      </c>
      <c r="H32" s="197" t="s">
        <v>597</v>
      </c>
      <c r="I32" s="197" t="s">
        <v>583</v>
      </c>
      <c r="N32" s="184"/>
      <c r="O32" s="184">
        <f t="shared" si="2"/>
        <v>0.45624999999999999</v>
      </c>
      <c r="P32" s="184">
        <f>Source!I146</f>
        <v>0.45624999999999999</v>
      </c>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4"/>
      <c r="CS32" s="184"/>
      <c r="CT32" s="184"/>
      <c r="CU32" s="184"/>
      <c r="CV32" s="184"/>
      <c r="CW32" s="184"/>
      <c r="CX32" s="184"/>
      <c r="CY32" s="184"/>
      <c r="CZ32" s="184"/>
      <c r="DA32" s="184"/>
      <c r="DB32" s="184"/>
      <c r="DC32" s="184"/>
      <c r="DD32" s="184"/>
      <c r="DE32" s="184"/>
      <c r="DF32" s="184"/>
      <c r="DG32" s="184"/>
      <c r="DH32" s="184"/>
      <c r="DI32" s="184"/>
      <c r="DJ32" s="184"/>
      <c r="DK32" s="184"/>
      <c r="DL32" s="184"/>
      <c r="DM32" s="184"/>
      <c r="DN32" s="184"/>
      <c r="DO32" s="184"/>
      <c r="DP32" s="184"/>
      <c r="DQ32" s="184"/>
      <c r="DR32" s="184"/>
      <c r="DS32" s="184"/>
      <c r="DT32" s="184"/>
      <c r="DU32" s="184"/>
      <c r="DV32" s="184"/>
      <c r="DW32" s="184"/>
      <c r="DX32" s="184"/>
      <c r="DY32" s="184"/>
      <c r="DZ32" s="184"/>
      <c r="EA32" s="184"/>
      <c r="EB32" s="184"/>
      <c r="EC32" s="184"/>
      <c r="ED32" s="184"/>
      <c r="EE32" s="184"/>
      <c r="EF32" s="184"/>
      <c r="EG32" s="184"/>
      <c r="EH32" s="184"/>
      <c r="EI32" s="184"/>
      <c r="EJ32" s="184"/>
      <c r="EK32" s="184"/>
      <c r="EL32" s="184"/>
      <c r="EM32" s="184"/>
      <c r="EN32" s="184"/>
      <c r="EO32" s="184"/>
      <c r="EP32" s="184"/>
      <c r="EQ32" s="184"/>
      <c r="ER32" s="184"/>
      <c r="ES32" s="184"/>
      <c r="ET32" s="184"/>
      <c r="EU32" s="184"/>
      <c r="EV32" s="184"/>
      <c r="EW32" s="184"/>
      <c r="EX32" s="184"/>
      <c r="EY32" s="184"/>
      <c r="EZ32" s="184"/>
      <c r="FA32" s="184"/>
      <c r="FB32" s="184"/>
      <c r="FC32" s="184"/>
      <c r="FD32" s="184"/>
      <c r="FE32" s="184"/>
      <c r="FF32" s="184"/>
      <c r="FG32" s="184"/>
      <c r="FH32" s="184"/>
      <c r="FI32" s="184"/>
      <c r="FJ32" s="184"/>
      <c r="FK32" s="184"/>
      <c r="FL32" s="184"/>
      <c r="FM32" s="184"/>
      <c r="FN32" s="184"/>
      <c r="FO32" s="184"/>
      <c r="FP32" s="184"/>
      <c r="FQ32" s="184"/>
      <c r="FR32" s="184"/>
      <c r="FS32" s="184"/>
      <c r="FT32" s="184"/>
      <c r="FU32" s="184"/>
      <c r="FV32" s="184"/>
      <c r="FW32" s="184"/>
      <c r="FX32" s="184"/>
      <c r="FY32" s="184"/>
      <c r="FZ32" s="184"/>
      <c r="GA32" s="184"/>
      <c r="GB32" s="184"/>
      <c r="GC32" s="184"/>
      <c r="GD32" s="184"/>
      <c r="GE32" s="184"/>
      <c r="GF32" s="184"/>
      <c r="GG32" s="184"/>
      <c r="GH32" s="184"/>
      <c r="GI32" s="184"/>
      <c r="GJ32" s="184"/>
      <c r="GK32" s="184"/>
      <c r="GL32" s="184"/>
      <c r="GM32" s="184"/>
      <c r="GN32" s="184"/>
      <c r="GO32" s="184"/>
      <c r="GP32" s="184"/>
      <c r="GQ32" s="184"/>
      <c r="GR32" s="184"/>
      <c r="GS32" s="184"/>
      <c r="GT32" s="184"/>
      <c r="GU32" s="184"/>
      <c r="GV32" s="184"/>
      <c r="GW32" s="184"/>
      <c r="GX32" s="184"/>
      <c r="GY32" s="184"/>
      <c r="GZ32" s="184"/>
      <c r="HA32" s="184"/>
      <c r="HB32" s="184"/>
      <c r="HC32" s="184"/>
      <c r="HD32" s="184"/>
      <c r="HE32" s="184"/>
      <c r="HF32" s="184"/>
      <c r="HG32" s="184"/>
      <c r="HH32" s="184"/>
      <c r="HI32" s="184"/>
      <c r="HJ32" s="184"/>
      <c r="HK32" s="184"/>
      <c r="HL32" s="184"/>
      <c r="HM32" s="184"/>
      <c r="HN32" s="184"/>
      <c r="HO32" s="184"/>
      <c r="HP32" s="184"/>
      <c r="HQ32" s="184"/>
      <c r="HR32" s="184"/>
      <c r="HS32" s="184"/>
      <c r="HT32" s="184"/>
      <c r="HU32" s="184"/>
      <c r="HV32" s="184"/>
      <c r="HW32" s="184"/>
      <c r="HX32" s="184"/>
      <c r="HY32" s="184"/>
      <c r="HZ32" s="184"/>
      <c r="IA32" s="184"/>
      <c r="IB32" s="184"/>
      <c r="IC32" s="184"/>
      <c r="ID32" s="184"/>
      <c r="IE32" s="184"/>
      <c r="IF32" s="184"/>
      <c r="IG32" s="184"/>
      <c r="IH32" s="184"/>
      <c r="II32" s="184"/>
      <c r="IJ32" s="184"/>
      <c r="IK32" s="184"/>
      <c r="IL32" s="184"/>
      <c r="IM32" s="184"/>
      <c r="IN32" s="184"/>
      <c r="IO32" s="184"/>
      <c r="IP32" s="184"/>
      <c r="IQ32" s="184"/>
      <c r="IR32" s="184"/>
      <c r="IS32" s="184"/>
      <c r="IT32" s="184"/>
      <c r="IU32" s="184"/>
    </row>
    <row r="33" spans="1:255" s="43" customFormat="1" ht="24" x14ac:dyDescent="0.2">
      <c r="A33" s="192">
        <v>14</v>
      </c>
      <c r="B33" s="193" t="s">
        <v>78</v>
      </c>
      <c r="C33" s="193" t="s">
        <v>79</v>
      </c>
      <c r="D33" s="193" t="s">
        <v>45</v>
      </c>
      <c r="E33" s="194">
        <f t="shared" si="0"/>
        <v>393.88</v>
      </c>
      <c r="F33" s="195">
        <f t="shared" ref="F33:F38" si="3">ROUND( 7.56 * 7.56, 2 )</f>
        <v>57.15</v>
      </c>
      <c r="G33" s="196">
        <f t="shared" si="1"/>
        <v>22510</v>
      </c>
      <c r="H33" s="197" t="s">
        <v>589</v>
      </c>
      <c r="I33" s="197" t="s">
        <v>583</v>
      </c>
      <c r="N33" s="184"/>
      <c r="O33" s="184">
        <f t="shared" si="2"/>
        <v>393.88</v>
      </c>
      <c r="P33" s="184">
        <f>Source!I49</f>
        <v>393.88</v>
      </c>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C33" s="184"/>
      <c r="CD33" s="184"/>
      <c r="CE33" s="184"/>
      <c r="CF33" s="184"/>
      <c r="CG33" s="184"/>
      <c r="CH33" s="184"/>
      <c r="CI33" s="184"/>
      <c r="CJ33" s="184"/>
      <c r="CK33" s="184"/>
      <c r="CL33" s="184"/>
      <c r="CM33" s="184"/>
      <c r="CN33" s="184"/>
      <c r="CO33" s="184"/>
      <c r="CP33" s="184"/>
      <c r="CQ33" s="184"/>
      <c r="CR33" s="184"/>
      <c r="CS33" s="184"/>
      <c r="CT33" s="184"/>
      <c r="CU33" s="184"/>
      <c r="CV33" s="184"/>
      <c r="CW33" s="184"/>
      <c r="CX33" s="184"/>
      <c r="CY33" s="184"/>
      <c r="CZ33" s="184"/>
      <c r="DA33" s="184"/>
      <c r="DB33" s="184"/>
      <c r="DC33" s="184"/>
      <c r="DD33" s="184"/>
      <c r="DE33" s="184"/>
      <c r="DF33" s="184"/>
      <c r="DG33" s="184"/>
      <c r="DH33" s="184"/>
      <c r="DI33" s="184"/>
      <c r="DJ33" s="184"/>
      <c r="DK33" s="184"/>
      <c r="DL33" s="184"/>
      <c r="DM33" s="184"/>
      <c r="DN33" s="184"/>
      <c r="DO33" s="184"/>
      <c r="DP33" s="184"/>
      <c r="DQ33" s="184"/>
      <c r="DR33" s="184"/>
      <c r="DS33" s="184"/>
      <c r="DT33" s="184"/>
      <c r="DU33" s="184"/>
      <c r="DV33" s="184"/>
      <c r="DW33" s="184"/>
      <c r="DX33" s="184"/>
      <c r="DY33" s="184"/>
      <c r="DZ33" s="184"/>
      <c r="EA33" s="184"/>
      <c r="EB33" s="184"/>
      <c r="EC33" s="184"/>
      <c r="ED33" s="184"/>
      <c r="EE33" s="184"/>
      <c r="EF33" s="184"/>
      <c r="EG33" s="184"/>
      <c r="EH33" s="184"/>
      <c r="EI33" s="184"/>
      <c r="EJ33" s="184"/>
      <c r="EK33" s="184"/>
      <c r="EL33" s="184"/>
      <c r="EM33" s="184"/>
      <c r="EN33" s="184"/>
      <c r="EO33" s="184"/>
      <c r="EP33" s="184"/>
      <c r="EQ33" s="184"/>
      <c r="ER33" s="184"/>
      <c r="ES33" s="184"/>
      <c r="ET33" s="184"/>
      <c r="EU33" s="184"/>
      <c r="EV33" s="184"/>
      <c r="EW33" s="184"/>
      <c r="EX33" s="184"/>
      <c r="EY33" s="184"/>
      <c r="EZ33" s="184"/>
      <c r="FA33" s="184"/>
      <c r="FB33" s="184"/>
      <c r="FC33" s="184"/>
      <c r="FD33" s="184"/>
      <c r="FE33" s="184"/>
      <c r="FF33" s="184"/>
      <c r="FG33" s="184"/>
      <c r="FH33" s="184"/>
      <c r="FI33" s="184"/>
      <c r="FJ33" s="184"/>
      <c r="FK33" s="184"/>
      <c r="FL33" s="184"/>
      <c r="FM33" s="184"/>
      <c r="FN33" s="184"/>
      <c r="FO33" s="184"/>
      <c r="FP33" s="184"/>
      <c r="FQ33" s="184"/>
      <c r="FR33" s="184"/>
      <c r="FS33" s="184"/>
      <c r="FT33" s="184"/>
      <c r="FU33" s="184"/>
      <c r="FV33" s="184"/>
      <c r="FW33" s="184"/>
      <c r="FX33" s="184"/>
      <c r="FY33" s="184"/>
      <c r="FZ33" s="184"/>
      <c r="GA33" s="184"/>
      <c r="GB33" s="184"/>
      <c r="GC33" s="184"/>
      <c r="GD33" s="184"/>
      <c r="GE33" s="184"/>
      <c r="GF33" s="184"/>
      <c r="GG33" s="184"/>
      <c r="GH33" s="184"/>
      <c r="GI33" s="184"/>
      <c r="GJ33" s="184"/>
      <c r="GK33" s="184"/>
      <c r="GL33" s="184"/>
      <c r="GM33" s="184"/>
      <c r="GN33" s="184"/>
      <c r="GO33" s="184"/>
      <c r="GP33" s="184"/>
      <c r="GQ33" s="184"/>
      <c r="GR33" s="184"/>
      <c r="GS33" s="184"/>
      <c r="GT33" s="184"/>
      <c r="GU33" s="184"/>
      <c r="GV33" s="184"/>
      <c r="GW33" s="184"/>
      <c r="GX33" s="184"/>
      <c r="GY33" s="184"/>
      <c r="GZ33" s="184"/>
      <c r="HA33" s="184"/>
      <c r="HB33" s="184"/>
      <c r="HC33" s="184"/>
      <c r="HD33" s="184"/>
      <c r="HE33" s="184"/>
      <c r="HF33" s="184"/>
      <c r="HG33" s="184"/>
      <c r="HH33" s="184"/>
      <c r="HI33" s="184"/>
      <c r="HJ33" s="184"/>
      <c r="HK33" s="184"/>
      <c r="HL33" s="184"/>
      <c r="HM33" s="184"/>
      <c r="HN33" s="184"/>
      <c r="HO33" s="184"/>
      <c r="HP33" s="184"/>
      <c r="HQ33" s="184"/>
      <c r="HR33" s="184"/>
      <c r="HS33" s="184"/>
      <c r="HT33" s="184"/>
      <c r="HU33" s="184"/>
      <c r="HV33" s="184"/>
      <c r="HW33" s="184"/>
      <c r="HX33" s="184"/>
      <c r="HY33" s="184"/>
      <c r="HZ33" s="184"/>
      <c r="IA33" s="184"/>
      <c r="IB33" s="184"/>
      <c r="IC33" s="184"/>
      <c r="ID33" s="184"/>
      <c r="IE33" s="184"/>
      <c r="IF33" s="184"/>
      <c r="IG33" s="184"/>
      <c r="IH33" s="184"/>
      <c r="II33" s="184"/>
      <c r="IJ33" s="184"/>
      <c r="IK33" s="184"/>
      <c r="IL33" s="184"/>
      <c r="IM33" s="184"/>
      <c r="IN33" s="184"/>
      <c r="IO33" s="184"/>
      <c r="IP33" s="184"/>
      <c r="IQ33" s="184"/>
      <c r="IR33" s="184"/>
      <c r="IS33" s="184"/>
      <c r="IT33" s="184"/>
      <c r="IU33" s="184"/>
    </row>
    <row r="34" spans="1:255" s="43" customFormat="1" ht="24" x14ac:dyDescent="0.2">
      <c r="A34" s="192">
        <v>15</v>
      </c>
      <c r="B34" s="193" t="s">
        <v>230</v>
      </c>
      <c r="C34" s="193" t="s">
        <v>79</v>
      </c>
      <c r="D34" s="193" t="s">
        <v>45</v>
      </c>
      <c r="E34" s="194">
        <f t="shared" si="0"/>
        <v>14.219999999999999</v>
      </c>
      <c r="F34" s="195">
        <f t="shared" si="3"/>
        <v>57.15</v>
      </c>
      <c r="G34" s="196">
        <f t="shared" si="1"/>
        <v>813</v>
      </c>
      <c r="H34" s="197" t="s">
        <v>589</v>
      </c>
      <c r="I34" s="197" t="s">
        <v>583</v>
      </c>
      <c r="N34" s="184"/>
      <c r="O34" s="184">
        <f t="shared" si="2"/>
        <v>14.219999999999999</v>
      </c>
      <c r="P34" s="184">
        <f>Source!I148</f>
        <v>14.219999999999999</v>
      </c>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c r="CS34" s="184"/>
      <c r="CT34" s="184"/>
      <c r="CU34" s="184"/>
      <c r="CV34" s="184"/>
      <c r="CW34" s="184"/>
      <c r="CX34" s="184"/>
      <c r="CY34" s="184"/>
      <c r="CZ34" s="184"/>
      <c r="DA34" s="184"/>
      <c r="DB34" s="184"/>
      <c r="DC34" s="184"/>
      <c r="DD34" s="184"/>
      <c r="DE34" s="184"/>
      <c r="DF34" s="184"/>
      <c r="DG34" s="184"/>
      <c r="DH34" s="184"/>
      <c r="DI34" s="184"/>
      <c r="DJ34" s="184"/>
      <c r="DK34" s="184"/>
      <c r="DL34" s="184"/>
      <c r="DM34" s="184"/>
      <c r="DN34" s="184"/>
      <c r="DO34" s="184"/>
      <c r="DP34" s="184"/>
      <c r="DQ34" s="184"/>
      <c r="DR34" s="184"/>
      <c r="DS34" s="184"/>
      <c r="DT34" s="184"/>
      <c r="DU34" s="184"/>
      <c r="DV34" s="184"/>
      <c r="DW34" s="184"/>
      <c r="DX34" s="184"/>
      <c r="DY34" s="184"/>
      <c r="DZ34" s="184"/>
      <c r="EA34" s="184"/>
      <c r="EB34" s="184"/>
      <c r="EC34" s="184"/>
      <c r="ED34" s="184"/>
      <c r="EE34" s="184"/>
      <c r="EF34" s="184"/>
      <c r="EG34" s="184"/>
      <c r="EH34" s="184"/>
      <c r="EI34" s="184"/>
      <c r="EJ34" s="184"/>
      <c r="EK34" s="184"/>
      <c r="EL34" s="184"/>
      <c r="EM34" s="184"/>
      <c r="EN34" s="184"/>
      <c r="EO34" s="184"/>
      <c r="EP34" s="184"/>
      <c r="EQ34" s="184"/>
      <c r="ER34" s="184"/>
      <c r="ES34" s="184"/>
      <c r="ET34" s="184"/>
      <c r="EU34" s="184"/>
      <c r="EV34" s="184"/>
      <c r="EW34" s="184"/>
      <c r="EX34" s="184"/>
      <c r="EY34" s="184"/>
      <c r="EZ34" s="184"/>
      <c r="FA34" s="184"/>
      <c r="FB34" s="184"/>
      <c r="FC34" s="184"/>
      <c r="FD34" s="184"/>
      <c r="FE34" s="184"/>
      <c r="FF34" s="184"/>
      <c r="FG34" s="184"/>
      <c r="FH34" s="184"/>
      <c r="FI34" s="184"/>
      <c r="FJ34" s="184"/>
      <c r="FK34" s="184"/>
      <c r="FL34" s="184"/>
      <c r="FM34" s="184"/>
      <c r="FN34" s="184"/>
      <c r="FO34" s="184"/>
      <c r="FP34" s="184"/>
      <c r="FQ34" s="184"/>
      <c r="FR34" s="184"/>
      <c r="FS34" s="184"/>
      <c r="FT34" s="184"/>
      <c r="FU34" s="184"/>
      <c r="FV34" s="184"/>
      <c r="FW34" s="184"/>
      <c r="FX34" s="184"/>
      <c r="FY34" s="184"/>
      <c r="FZ34" s="184"/>
      <c r="GA34" s="184"/>
      <c r="GB34" s="184"/>
      <c r="GC34" s="184"/>
      <c r="GD34" s="184"/>
      <c r="GE34" s="184"/>
      <c r="GF34" s="184"/>
      <c r="GG34" s="184"/>
      <c r="GH34" s="184"/>
      <c r="GI34" s="184"/>
      <c r="GJ34" s="184"/>
      <c r="GK34" s="184"/>
      <c r="GL34" s="184"/>
      <c r="GM34" s="184"/>
      <c r="GN34" s="184"/>
      <c r="GO34" s="184"/>
      <c r="GP34" s="184"/>
      <c r="GQ34" s="184"/>
      <c r="GR34" s="184"/>
      <c r="GS34" s="184"/>
      <c r="GT34" s="184"/>
      <c r="GU34" s="184"/>
      <c r="GV34" s="184"/>
      <c r="GW34" s="184"/>
      <c r="GX34" s="184"/>
      <c r="GY34" s="184"/>
      <c r="GZ34" s="184"/>
      <c r="HA34" s="184"/>
      <c r="HB34" s="184"/>
      <c r="HC34" s="184"/>
      <c r="HD34" s="184"/>
      <c r="HE34" s="184"/>
      <c r="HF34" s="184"/>
      <c r="HG34" s="184"/>
      <c r="HH34" s="184"/>
      <c r="HI34" s="184"/>
      <c r="HJ34" s="184"/>
      <c r="HK34" s="184"/>
      <c r="HL34" s="184"/>
      <c r="HM34" s="184"/>
      <c r="HN34" s="184"/>
      <c r="HO34" s="184"/>
      <c r="HP34" s="184"/>
      <c r="HQ34" s="184"/>
      <c r="HR34" s="184"/>
      <c r="HS34" s="184"/>
      <c r="HT34" s="184"/>
      <c r="HU34" s="184"/>
      <c r="HV34" s="184"/>
      <c r="HW34" s="184"/>
      <c r="HX34" s="184"/>
      <c r="HY34" s="184"/>
      <c r="HZ34" s="184"/>
      <c r="IA34" s="184"/>
      <c r="IB34" s="184"/>
      <c r="IC34" s="184"/>
      <c r="ID34" s="184"/>
      <c r="IE34" s="184"/>
      <c r="IF34" s="184"/>
      <c r="IG34" s="184"/>
      <c r="IH34" s="184"/>
      <c r="II34" s="184"/>
      <c r="IJ34" s="184"/>
      <c r="IK34" s="184"/>
      <c r="IL34" s="184"/>
      <c r="IM34" s="184"/>
      <c r="IN34" s="184"/>
      <c r="IO34" s="184"/>
      <c r="IP34" s="184"/>
      <c r="IQ34" s="184"/>
      <c r="IR34" s="184"/>
      <c r="IS34" s="184"/>
      <c r="IT34" s="184"/>
      <c r="IU34" s="184"/>
    </row>
    <row r="35" spans="1:255" s="43" customFormat="1" ht="24" x14ac:dyDescent="0.2">
      <c r="A35" s="192">
        <v>16</v>
      </c>
      <c r="B35" s="193" t="s">
        <v>78</v>
      </c>
      <c r="C35" s="193" t="s">
        <v>110</v>
      </c>
      <c r="D35" s="193" t="s">
        <v>45</v>
      </c>
      <c r="E35" s="194">
        <f t="shared" si="0"/>
        <v>180.56</v>
      </c>
      <c r="F35" s="195">
        <f t="shared" si="3"/>
        <v>57.15</v>
      </c>
      <c r="G35" s="196">
        <f t="shared" si="1"/>
        <v>10319</v>
      </c>
      <c r="H35" s="197" t="s">
        <v>589</v>
      </c>
      <c r="I35" s="197" t="s">
        <v>583</v>
      </c>
      <c r="N35" s="184"/>
      <c r="O35" s="184">
        <f t="shared" si="2"/>
        <v>180.56</v>
      </c>
      <c r="P35" s="184">
        <f>Source!I75</f>
        <v>180.56</v>
      </c>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4"/>
      <c r="CV35" s="184"/>
      <c r="CW35" s="184"/>
      <c r="CX35" s="184"/>
      <c r="CY35" s="184"/>
      <c r="CZ35" s="184"/>
      <c r="DA35" s="184"/>
      <c r="DB35" s="184"/>
      <c r="DC35" s="184"/>
      <c r="DD35" s="184"/>
      <c r="DE35" s="184"/>
      <c r="DF35" s="184"/>
      <c r="DG35" s="184"/>
      <c r="DH35" s="184"/>
      <c r="DI35" s="184"/>
      <c r="DJ35" s="184"/>
      <c r="DK35" s="184"/>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4"/>
      <c r="FW35" s="184"/>
      <c r="FX35" s="184"/>
      <c r="FY35" s="184"/>
      <c r="FZ35" s="184"/>
      <c r="GA35" s="184"/>
      <c r="GB35" s="184"/>
      <c r="GC35" s="184"/>
      <c r="GD35" s="184"/>
      <c r="GE35" s="184"/>
      <c r="GF35" s="184"/>
      <c r="GG35" s="184"/>
      <c r="GH35" s="184"/>
      <c r="GI35" s="184"/>
      <c r="GJ35" s="184"/>
      <c r="GK35" s="184"/>
      <c r="GL35" s="184"/>
      <c r="GM35" s="184"/>
      <c r="GN35" s="184"/>
      <c r="GO35" s="184"/>
      <c r="GP35" s="184"/>
      <c r="GQ35" s="184"/>
      <c r="GR35" s="184"/>
      <c r="GS35" s="184"/>
      <c r="GT35" s="184"/>
      <c r="GU35" s="184"/>
      <c r="GV35" s="184"/>
      <c r="GW35" s="184"/>
      <c r="GX35" s="184"/>
      <c r="GY35" s="184"/>
      <c r="GZ35" s="184"/>
      <c r="HA35" s="184"/>
      <c r="HB35" s="184"/>
      <c r="HC35" s="184"/>
      <c r="HD35" s="184"/>
      <c r="HE35" s="184"/>
      <c r="HF35" s="184"/>
      <c r="HG35" s="184"/>
      <c r="HH35" s="184"/>
      <c r="HI35" s="184"/>
      <c r="HJ35" s="184"/>
      <c r="HK35" s="184"/>
      <c r="HL35" s="184"/>
      <c r="HM35" s="184"/>
      <c r="HN35" s="184"/>
      <c r="HO35" s="184"/>
      <c r="HP35" s="184"/>
      <c r="HQ35" s="184"/>
      <c r="HR35" s="184"/>
      <c r="HS35" s="184"/>
      <c r="HT35" s="184"/>
      <c r="HU35" s="184"/>
      <c r="HV35" s="184"/>
      <c r="HW35" s="184"/>
      <c r="HX35" s="184"/>
      <c r="HY35" s="184"/>
      <c r="HZ35" s="184"/>
      <c r="IA35" s="184"/>
      <c r="IB35" s="184"/>
      <c r="IC35" s="184"/>
      <c r="ID35" s="184"/>
      <c r="IE35" s="184"/>
      <c r="IF35" s="184"/>
      <c r="IG35" s="184"/>
      <c r="IH35" s="184"/>
      <c r="II35" s="184"/>
      <c r="IJ35" s="184"/>
      <c r="IK35" s="184"/>
      <c r="IL35" s="184"/>
      <c r="IM35" s="184"/>
      <c r="IN35" s="184"/>
      <c r="IO35" s="184"/>
      <c r="IP35" s="184"/>
      <c r="IQ35" s="184"/>
      <c r="IR35" s="184"/>
      <c r="IS35" s="184"/>
      <c r="IT35" s="184"/>
      <c r="IU35" s="184"/>
    </row>
    <row r="36" spans="1:255" s="43" customFormat="1" ht="24" x14ac:dyDescent="0.2">
      <c r="A36" s="192">
        <v>17</v>
      </c>
      <c r="B36" s="193" t="s">
        <v>83</v>
      </c>
      <c r="C36" s="193" t="s">
        <v>84</v>
      </c>
      <c r="D36" s="193" t="s">
        <v>45</v>
      </c>
      <c r="E36" s="194">
        <f t="shared" si="0"/>
        <v>1071.72</v>
      </c>
      <c r="F36" s="195">
        <f t="shared" si="3"/>
        <v>57.15</v>
      </c>
      <c r="G36" s="196">
        <f t="shared" si="1"/>
        <v>61249</v>
      </c>
      <c r="H36" s="197" t="s">
        <v>589</v>
      </c>
      <c r="I36" s="197" t="s">
        <v>583</v>
      </c>
      <c r="N36" s="184"/>
      <c r="O36" s="184">
        <f t="shared" si="2"/>
        <v>1071.72</v>
      </c>
      <c r="P36" s="184">
        <f>Source!I51</f>
        <v>1071.72</v>
      </c>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4"/>
      <c r="CP36" s="184"/>
      <c r="CQ36" s="184"/>
      <c r="CR36" s="184"/>
      <c r="CS36" s="184"/>
      <c r="CT36" s="184"/>
      <c r="CU36" s="184"/>
      <c r="CV36" s="184"/>
      <c r="CW36" s="184"/>
      <c r="CX36" s="184"/>
      <c r="CY36" s="184"/>
      <c r="CZ36" s="184"/>
      <c r="DA36" s="184"/>
      <c r="DB36" s="184"/>
      <c r="DC36" s="184"/>
      <c r="DD36" s="184"/>
      <c r="DE36" s="184"/>
      <c r="DF36" s="184"/>
      <c r="DG36" s="184"/>
      <c r="DH36" s="184"/>
      <c r="DI36" s="184"/>
      <c r="DJ36" s="184"/>
      <c r="DK36" s="184"/>
      <c r="DL36" s="184"/>
      <c r="DM36" s="184"/>
      <c r="DN36" s="184"/>
      <c r="DO36" s="184"/>
      <c r="DP36" s="184"/>
      <c r="DQ36" s="184"/>
      <c r="DR36" s="184"/>
      <c r="DS36" s="184"/>
      <c r="DT36" s="184"/>
      <c r="DU36" s="184"/>
      <c r="DV36" s="184"/>
      <c r="DW36" s="184"/>
      <c r="DX36" s="184"/>
      <c r="DY36" s="184"/>
      <c r="DZ36" s="184"/>
      <c r="EA36" s="184"/>
      <c r="EB36" s="184"/>
      <c r="EC36" s="184"/>
      <c r="ED36" s="184"/>
      <c r="EE36" s="184"/>
      <c r="EF36" s="184"/>
      <c r="EG36" s="184"/>
      <c r="EH36" s="184"/>
      <c r="EI36" s="184"/>
      <c r="EJ36" s="184"/>
      <c r="EK36" s="184"/>
      <c r="EL36" s="184"/>
      <c r="EM36" s="184"/>
      <c r="EN36" s="184"/>
      <c r="EO36" s="184"/>
      <c r="EP36" s="184"/>
      <c r="EQ36" s="184"/>
      <c r="ER36" s="184"/>
      <c r="ES36" s="184"/>
      <c r="ET36" s="184"/>
      <c r="EU36" s="184"/>
      <c r="EV36" s="184"/>
      <c r="EW36" s="184"/>
      <c r="EX36" s="184"/>
      <c r="EY36" s="184"/>
      <c r="EZ36" s="184"/>
      <c r="FA36" s="184"/>
      <c r="FB36" s="184"/>
      <c r="FC36" s="184"/>
      <c r="FD36" s="184"/>
      <c r="FE36" s="184"/>
      <c r="FF36" s="184"/>
      <c r="FG36" s="184"/>
      <c r="FH36" s="184"/>
      <c r="FI36" s="184"/>
      <c r="FJ36" s="184"/>
      <c r="FK36" s="184"/>
      <c r="FL36" s="184"/>
      <c r="FM36" s="184"/>
      <c r="FN36" s="184"/>
      <c r="FO36" s="184"/>
      <c r="FP36" s="184"/>
      <c r="FQ36" s="184"/>
      <c r="FR36" s="184"/>
      <c r="FS36" s="184"/>
      <c r="FT36" s="184"/>
      <c r="FU36" s="184"/>
      <c r="FV36" s="184"/>
      <c r="FW36" s="184"/>
      <c r="FX36" s="184"/>
      <c r="FY36" s="184"/>
      <c r="FZ36" s="184"/>
      <c r="GA36" s="184"/>
      <c r="GB36" s="184"/>
      <c r="GC36" s="184"/>
      <c r="GD36" s="184"/>
      <c r="GE36" s="184"/>
      <c r="GF36" s="184"/>
      <c r="GG36" s="184"/>
      <c r="GH36" s="184"/>
      <c r="GI36" s="184"/>
      <c r="GJ36" s="184"/>
      <c r="GK36" s="184"/>
      <c r="GL36" s="184"/>
      <c r="GM36" s="184"/>
      <c r="GN36" s="184"/>
      <c r="GO36" s="184"/>
      <c r="GP36" s="184"/>
      <c r="GQ36" s="184"/>
      <c r="GR36" s="184"/>
      <c r="GS36" s="184"/>
      <c r="GT36" s="184"/>
      <c r="GU36" s="184"/>
      <c r="GV36" s="184"/>
      <c r="GW36" s="184"/>
      <c r="GX36" s="184"/>
      <c r="GY36" s="184"/>
      <c r="GZ36" s="184"/>
      <c r="HA36" s="184"/>
      <c r="HB36" s="184"/>
      <c r="HC36" s="184"/>
      <c r="HD36" s="184"/>
      <c r="HE36" s="184"/>
      <c r="HF36" s="184"/>
      <c r="HG36" s="184"/>
      <c r="HH36" s="184"/>
      <c r="HI36" s="184"/>
      <c r="HJ36" s="184"/>
      <c r="HK36" s="184"/>
      <c r="HL36" s="184"/>
      <c r="HM36" s="184"/>
      <c r="HN36" s="184"/>
      <c r="HO36" s="184"/>
      <c r="HP36" s="184"/>
      <c r="HQ36" s="184"/>
      <c r="HR36" s="184"/>
      <c r="HS36" s="184"/>
      <c r="HT36" s="184"/>
      <c r="HU36" s="184"/>
      <c r="HV36" s="184"/>
      <c r="HW36" s="184"/>
      <c r="HX36" s="184"/>
      <c r="HY36" s="184"/>
      <c r="HZ36" s="184"/>
      <c r="IA36" s="184"/>
      <c r="IB36" s="184"/>
      <c r="IC36" s="184"/>
      <c r="ID36" s="184"/>
      <c r="IE36" s="184"/>
      <c r="IF36" s="184"/>
      <c r="IG36" s="184"/>
      <c r="IH36" s="184"/>
      <c r="II36" s="184"/>
      <c r="IJ36" s="184"/>
      <c r="IK36" s="184"/>
      <c r="IL36" s="184"/>
      <c r="IM36" s="184"/>
      <c r="IN36" s="184"/>
      <c r="IO36" s="184"/>
      <c r="IP36" s="184"/>
      <c r="IQ36" s="184"/>
      <c r="IR36" s="184"/>
      <c r="IS36" s="184"/>
      <c r="IT36" s="184"/>
      <c r="IU36" s="184"/>
    </row>
    <row r="37" spans="1:255" s="43" customFormat="1" ht="24" x14ac:dyDescent="0.2">
      <c r="A37" s="192">
        <v>18</v>
      </c>
      <c r="B37" s="193" t="s">
        <v>232</v>
      </c>
      <c r="C37" s="193" t="s">
        <v>233</v>
      </c>
      <c r="D37" s="193" t="s">
        <v>45</v>
      </c>
      <c r="E37" s="194">
        <f t="shared" si="0"/>
        <v>22.86</v>
      </c>
      <c r="F37" s="195">
        <f t="shared" si="3"/>
        <v>57.15</v>
      </c>
      <c r="G37" s="196">
        <f t="shared" si="1"/>
        <v>1306</v>
      </c>
      <c r="H37" s="197" t="s">
        <v>589</v>
      </c>
      <c r="I37" s="197" t="s">
        <v>583</v>
      </c>
      <c r="N37" s="184"/>
      <c r="O37" s="184">
        <f t="shared" si="2"/>
        <v>22.86</v>
      </c>
      <c r="P37" s="184">
        <f>Source!I150</f>
        <v>22.86</v>
      </c>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4"/>
      <c r="BW37" s="184"/>
      <c r="BX37" s="184"/>
      <c r="BY37" s="184"/>
      <c r="BZ37" s="184"/>
      <c r="CA37" s="184"/>
      <c r="CB37" s="184"/>
      <c r="CC37" s="184"/>
      <c r="CD37" s="184"/>
      <c r="CE37" s="184"/>
      <c r="CF37" s="184"/>
      <c r="CG37" s="184"/>
      <c r="CH37" s="184"/>
      <c r="CI37" s="184"/>
      <c r="CJ37" s="184"/>
      <c r="CK37" s="184"/>
      <c r="CL37" s="184"/>
      <c r="CM37" s="184"/>
      <c r="CN37" s="184"/>
      <c r="CO37" s="184"/>
      <c r="CP37" s="184"/>
      <c r="CQ37" s="184"/>
      <c r="CR37" s="184"/>
      <c r="CS37" s="184"/>
      <c r="CT37" s="184"/>
      <c r="CU37" s="184"/>
      <c r="CV37" s="184"/>
      <c r="CW37" s="184"/>
      <c r="CX37" s="184"/>
      <c r="CY37" s="184"/>
      <c r="CZ37" s="184"/>
      <c r="DA37" s="184"/>
      <c r="DB37" s="184"/>
      <c r="DC37" s="184"/>
      <c r="DD37" s="184"/>
      <c r="DE37" s="184"/>
      <c r="DF37" s="184"/>
      <c r="DG37" s="184"/>
      <c r="DH37" s="184"/>
      <c r="DI37" s="184"/>
      <c r="DJ37" s="184"/>
      <c r="DK37" s="184"/>
      <c r="DL37" s="184"/>
      <c r="DM37" s="184"/>
      <c r="DN37" s="184"/>
      <c r="DO37" s="184"/>
      <c r="DP37" s="184"/>
      <c r="DQ37" s="184"/>
      <c r="DR37" s="184"/>
      <c r="DS37" s="184"/>
      <c r="DT37" s="184"/>
      <c r="DU37" s="184"/>
      <c r="DV37" s="184"/>
      <c r="DW37" s="184"/>
      <c r="DX37" s="184"/>
      <c r="DY37" s="184"/>
      <c r="DZ37" s="184"/>
      <c r="EA37" s="184"/>
      <c r="EB37" s="184"/>
      <c r="EC37" s="184"/>
      <c r="ED37" s="184"/>
      <c r="EE37" s="184"/>
      <c r="EF37" s="184"/>
      <c r="EG37" s="184"/>
      <c r="EH37" s="184"/>
      <c r="EI37" s="184"/>
      <c r="EJ37" s="184"/>
      <c r="EK37" s="184"/>
      <c r="EL37" s="184"/>
      <c r="EM37" s="184"/>
      <c r="EN37" s="184"/>
      <c r="EO37" s="184"/>
      <c r="EP37" s="184"/>
      <c r="EQ37" s="184"/>
      <c r="ER37" s="184"/>
      <c r="ES37" s="184"/>
      <c r="ET37" s="184"/>
      <c r="EU37" s="184"/>
      <c r="EV37" s="184"/>
      <c r="EW37" s="184"/>
      <c r="EX37" s="184"/>
      <c r="EY37" s="184"/>
      <c r="EZ37" s="184"/>
      <c r="FA37" s="184"/>
      <c r="FB37" s="184"/>
      <c r="FC37" s="184"/>
      <c r="FD37" s="184"/>
      <c r="FE37" s="184"/>
      <c r="FF37" s="184"/>
      <c r="FG37" s="184"/>
      <c r="FH37" s="184"/>
      <c r="FI37" s="184"/>
      <c r="FJ37" s="184"/>
      <c r="FK37" s="184"/>
      <c r="FL37" s="184"/>
      <c r="FM37" s="184"/>
      <c r="FN37" s="184"/>
      <c r="FO37" s="184"/>
      <c r="FP37" s="184"/>
      <c r="FQ37" s="184"/>
      <c r="FR37" s="184"/>
      <c r="FS37" s="184"/>
      <c r="FT37" s="184"/>
      <c r="FU37" s="184"/>
      <c r="FV37" s="184"/>
      <c r="FW37" s="184"/>
      <c r="FX37" s="184"/>
      <c r="FY37" s="184"/>
      <c r="FZ37" s="184"/>
      <c r="GA37" s="184"/>
      <c r="GB37" s="184"/>
      <c r="GC37" s="184"/>
      <c r="GD37" s="184"/>
      <c r="GE37" s="184"/>
      <c r="GF37" s="184"/>
      <c r="GG37" s="184"/>
      <c r="GH37" s="184"/>
      <c r="GI37" s="184"/>
      <c r="GJ37" s="184"/>
      <c r="GK37" s="184"/>
      <c r="GL37" s="184"/>
      <c r="GM37" s="184"/>
      <c r="GN37" s="184"/>
      <c r="GO37" s="184"/>
      <c r="GP37" s="184"/>
      <c r="GQ37" s="184"/>
      <c r="GR37" s="184"/>
      <c r="GS37" s="184"/>
      <c r="GT37" s="184"/>
      <c r="GU37" s="184"/>
      <c r="GV37" s="184"/>
      <c r="GW37" s="184"/>
      <c r="GX37" s="184"/>
      <c r="GY37" s="184"/>
      <c r="GZ37" s="184"/>
      <c r="HA37" s="184"/>
      <c r="HB37" s="184"/>
      <c r="HC37" s="184"/>
      <c r="HD37" s="184"/>
      <c r="HE37" s="184"/>
      <c r="HF37" s="184"/>
      <c r="HG37" s="184"/>
      <c r="HH37" s="184"/>
      <c r="HI37" s="184"/>
      <c r="HJ37" s="184"/>
      <c r="HK37" s="184"/>
      <c r="HL37" s="184"/>
      <c r="HM37" s="184"/>
      <c r="HN37" s="184"/>
      <c r="HO37" s="184"/>
      <c r="HP37" s="184"/>
      <c r="HQ37" s="184"/>
      <c r="HR37" s="184"/>
      <c r="HS37" s="184"/>
      <c r="HT37" s="184"/>
      <c r="HU37" s="184"/>
      <c r="HV37" s="184"/>
      <c r="HW37" s="184"/>
      <c r="HX37" s="184"/>
      <c r="HY37" s="184"/>
      <c r="HZ37" s="184"/>
      <c r="IA37" s="184"/>
      <c r="IB37" s="184"/>
      <c r="IC37" s="184"/>
      <c r="ID37" s="184"/>
      <c r="IE37" s="184"/>
      <c r="IF37" s="184"/>
      <c r="IG37" s="184"/>
      <c r="IH37" s="184"/>
      <c r="II37" s="184"/>
      <c r="IJ37" s="184"/>
      <c r="IK37" s="184"/>
      <c r="IL37" s="184"/>
      <c r="IM37" s="184"/>
      <c r="IN37" s="184"/>
      <c r="IO37" s="184"/>
      <c r="IP37" s="184"/>
      <c r="IQ37" s="184"/>
      <c r="IR37" s="184"/>
      <c r="IS37" s="184"/>
      <c r="IT37" s="184"/>
      <c r="IU37" s="184"/>
    </row>
    <row r="38" spans="1:255" s="43" customFormat="1" ht="24" x14ac:dyDescent="0.2">
      <c r="A38" s="192">
        <v>19</v>
      </c>
      <c r="B38" s="193" t="s">
        <v>83</v>
      </c>
      <c r="C38" s="193" t="s">
        <v>112</v>
      </c>
      <c r="D38" s="193" t="s">
        <v>45</v>
      </c>
      <c r="E38" s="194">
        <f t="shared" si="0"/>
        <v>346.32</v>
      </c>
      <c r="F38" s="195">
        <f t="shared" si="3"/>
        <v>57.15</v>
      </c>
      <c r="G38" s="196">
        <f t="shared" si="1"/>
        <v>19792</v>
      </c>
      <c r="H38" s="197" t="s">
        <v>589</v>
      </c>
      <c r="I38" s="197" t="s">
        <v>583</v>
      </c>
      <c r="N38" s="184"/>
      <c r="O38" s="184">
        <f t="shared" si="2"/>
        <v>346.32</v>
      </c>
      <c r="P38" s="184">
        <f>Source!I77</f>
        <v>346.32</v>
      </c>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c r="HP38" s="184"/>
      <c r="HQ38" s="184"/>
      <c r="HR38" s="184"/>
      <c r="HS38" s="184"/>
      <c r="HT38" s="184"/>
      <c r="HU38" s="184"/>
      <c r="HV38" s="184"/>
      <c r="HW38" s="184"/>
      <c r="HX38" s="184"/>
      <c r="HY38" s="184"/>
      <c r="HZ38" s="184"/>
      <c r="IA38" s="184"/>
      <c r="IB38" s="184"/>
      <c r="IC38" s="184"/>
      <c r="ID38" s="184"/>
      <c r="IE38" s="184"/>
      <c r="IF38" s="184"/>
      <c r="IG38" s="184"/>
      <c r="IH38" s="184"/>
      <c r="II38" s="184"/>
      <c r="IJ38" s="184"/>
      <c r="IK38" s="184"/>
      <c r="IL38" s="184"/>
      <c r="IM38" s="184"/>
      <c r="IN38" s="184"/>
      <c r="IO38" s="184"/>
      <c r="IP38" s="184"/>
      <c r="IQ38" s="184"/>
      <c r="IR38" s="184"/>
      <c r="IS38" s="184"/>
      <c r="IT38" s="184"/>
      <c r="IU38" s="184"/>
    </row>
    <row r="39" spans="1:255" s="43" customFormat="1" ht="24" x14ac:dyDescent="0.2">
      <c r="A39" s="192">
        <v>20</v>
      </c>
      <c r="B39" s="193" t="s">
        <v>120</v>
      </c>
      <c r="C39" s="193" t="s">
        <v>121</v>
      </c>
      <c r="D39" s="193" t="s">
        <v>65</v>
      </c>
      <c r="E39" s="194" t="e">
        <f t="shared" si="0"/>
        <v>#REF!</v>
      </c>
      <c r="F39" s="195">
        <f>ROUND( 44.94 * 7.56, 2 )</f>
        <v>339.75</v>
      </c>
      <c r="G39" s="196" t="e">
        <f t="shared" si="1"/>
        <v>#REF!</v>
      </c>
      <c r="H39" s="197" t="s">
        <v>592</v>
      </c>
      <c r="I39" s="197" t="s">
        <v>583</v>
      </c>
      <c r="N39" s="184"/>
      <c r="O39" s="184" t="e">
        <f t="shared" si="2"/>
        <v>#REF!</v>
      </c>
      <c r="P39" s="184" t="e">
        <f>Source!I83</f>
        <v>#REF!</v>
      </c>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c r="HP39" s="184"/>
      <c r="HQ39" s="184"/>
      <c r="HR39" s="184"/>
      <c r="HS39" s="184"/>
      <c r="HT39" s="184"/>
      <c r="HU39" s="184"/>
      <c r="HV39" s="184"/>
      <c r="HW39" s="184"/>
      <c r="HX39" s="184"/>
      <c r="HY39" s="184"/>
      <c r="HZ39" s="184"/>
      <c r="IA39" s="184"/>
      <c r="IB39" s="184"/>
      <c r="IC39" s="184"/>
      <c r="ID39" s="184"/>
      <c r="IE39" s="184"/>
      <c r="IF39" s="184"/>
      <c r="IG39" s="184"/>
      <c r="IH39" s="184"/>
      <c r="II39" s="184"/>
      <c r="IJ39" s="184"/>
      <c r="IK39" s="184"/>
      <c r="IL39" s="184"/>
      <c r="IM39" s="184"/>
      <c r="IN39" s="184"/>
      <c r="IO39" s="184"/>
      <c r="IP39" s="184"/>
      <c r="IQ39" s="184"/>
      <c r="IR39" s="184"/>
      <c r="IS39" s="184"/>
      <c r="IT39" s="184"/>
      <c r="IU39" s="184"/>
    </row>
    <row r="40" spans="1:255" s="43" customFormat="1" ht="24" x14ac:dyDescent="0.2">
      <c r="A40" s="192">
        <v>21</v>
      </c>
      <c r="B40" s="193" t="s">
        <v>92</v>
      </c>
      <c r="C40" s="193" t="s">
        <v>93</v>
      </c>
      <c r="D40" s="193" t="s">
        <v>65</v>
      </c>
      <c r="E40" s="194" t="e">
        <f t="shared" si="0"/>
        <v>#REF!</v>
      </c>
      <c r="F40" s="195">
        <f>ROUND( 57.04 * 7.56, 2 )</f>
        <v>431.22</v>
      </c>
      <c r="G40" s="196" t="e">
        <f t="shared" si="1"/>
        <v>#REF!</v>
      </c>
      <c r="H40" s="197" t="s">
        <v>590</v>
      </c>
      <c r="I40" s="197" t="s">
        <v>583</v>
      </c>
      <c r="N40" s="184"/>
      <c r="O40" s="184" t="e">
        <f t="shared" si="2"/>
        <v>#REF!</v>
      </c>
      <c r="P40" s="184" t="e">
        <f>Source!I55</f>
        <v>#REF!</v>
      </c>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c r="BS40" s="184"/>
      <c r="BT40" s="184"/>
      <c r="BU40" s="184"/>
      <c r="BV40" s="184"/>
      <c r="BW40" s="184"/>
      <c r="BX40" s="184"/>
      <c r="BY40" s="184"/>
      <c r="BZ40" s="184"/>
      <c r="CA40" s="184"/>
      <c r="CB40" s="184"/>
      <c r="CC40" s="184"/>
      <c r="CD40" s="184"/>
      <c r="CE40" s="184"/>
      <c r="CF40" s="184"/>
      <c r="CG40" s="184"/>
      <c r="CH40" s="184"/>
      <c r="CI40" s="184"/>
      <c r="CJ40" s="184"/>
      <c r="CK40" s="184"/>
      <c r="CL40" s="184"/>
      <c r="CM40" s="184"/>
      <c r="CN40" s="184"/>
      <c r="CO40" s="184"/>
      <c r="CP40" s="184"/>
      <c r="CQ40" s="184"/>
      <c r="CR40" s="184"/>
      <c r="CS40" s="184"/>
      <c r="CT40" s="184"/>
      <c r="CU40" s="184"/>
      <c r="CV40" s="184"/>
      <c r="CW40" s="184"/>
      <c r="CX40" s="184"/>
      <c r="CY40" s="184"/>
      <c r="CZ40" s="184"/>
      <c r="DA40" s="184"/>
      <c r="DB40" s="184"/>
      <c r="DC40" s="184"/>
      <c r="DD40" s="184"/>
      <c r="DE40" s="184"/>
      <c r="DF40" s="184"/>
      <c r="DG40" s="184"/>
      <c r="DH40" s="184"/>
      <c r="DI40" s="184"/>
      <c r="DJ40" s="184"/>
      <c r="DK40" s="184"/>
      <c r="DL40" s="184"/>
      <c r="DM40" s="184"/>
      <c r="DN40" s="184"/>
      <c r="DO40" s="184"/>
      <c r="DP40" s="184"/>
      <c r="DQ40" s="184"/>
      <c r="DR40" s="184"/>
      <c r="DS40" s="184"/>
      <c r="DT40" s="184"/>
      <c r="DU40" s="184"/>
      <c r="DV40" s="184"/>
      <c r="DW40" s="184"/>
      <c r="DX40" s="184"/>
      <c r="DY40" s="184"/>
      <c r="DZ40" s="184"/>
      <c r="EA40" s="184"/>
      <c r="EB40" s="184"/>
      <c r="EC40" s="184"/>
      <c r="ED40" s="184"/>
      <c r="EE40" s="184"/>
      <c r="EF40" s="184"/>
      <c r="EG40" s="184"/>
      <c r="EH40" s="184"/>
      <c r="EI40" s="184"/>
      <c r="EJ40" s="184"/>
      <c r="EK40" s="184"/>
      <c r="EL40" s="184"/>
      <c r="EM40" s="184"/>
      <c r="EN40" s="184"/>
      <c r="EO40" s="184"/>
      <c r="EP40" s="184"/>
      <c r="EQ40" s="184"/>
      <c r="ER40" s="184"/>
      <c r="ES40" s="184"/>
      <c r="ET40" s="184"/>
      <c r="EU40" s="184"/>
      <c r="EV40" s="184"/>
      <c r="EW40" s="184"/>
      <c r="EX40" s="184"/>
      <c r="EY40" s="184"/>
      <c r="EZ40" s="184"/>
      <c r="FA40" s="184"/>
      <c r="FB40" s="184"/>
      <c r="FC40" s="184"/>
      <c r="FD40" s="184"/>
      <c r="FE40" s="184"/>
      <c r="FF40" s="184"/>
      <c r="FG40" s="184"/>
      <c r="FH40" s="184"/>
      <c r="FI40" s="184"/>
      <c r="FJ40" s="184"/>
      <c r="FK40" s="184"/>
      <c r="FL40" s="184"/>
      <c r="FM40" s="184"/>
      <c r="FN40" s="184"/>
      <c r="FO40" s="184"/>
      <c r="FP40" s="184"/>
      <c r="FQ40" s="184"/>
      <c r="FR40" s="184"/>
      <c r="FS40" s="184"/>
      <c r="FT40" s="184"/>
      <c r="FU40" s="184"/>
      <c r="FV40" s="184"/>
      <c r="FW40" s="184"/>
      <c r="FX40" s="184"/>
      <c r="FY40" s="184"/>
      <c r="FZ40" s="184"/>
      <c r="GA40" s="184"/>
      <c r="GB40" s="184"/>
      <c r="GC40" s="184"/>
      <c r="GD40" s="184"/>
      <c r="GE40" s="184"/>
      <c r="GF40" s="184"/>
      <c r="GG40" s="184"/>
      <c r="GH40" s="184"/>
      <c r="GI40" s="184"/>
      <c r="GJ40" s="184"/>
      <c r="GK40" s="184"/>
      <c r="GL40" s="184"/>
      <c r="GM40" s="184"/>
      <c r="GN40" s="184"/>
      <c r="GO40" s="184"/>
      <c r="GP40" s="184"/>
      <c r="GQ40" s="184"/>
      <c r="GR40" s="184"/>
      <c r="GS40" s="184"/>
      <c r="GT40" s="184"/>
      <c r="GU40" s="184"/>
      <c r="GV40" s="184"/>
      <c r="GW40" s="184"/>
      <c r="GX40" s="184"/>
      <c r="GY40" s="184"/>
      <c r="GZ40" s="184"/>
      <c r="HA40" s="184"/>
      <c r="HB40" s="184"/>
      <c r="HC40" s="184"/>
      <c r="HD40" s="184"/>
      <c r="HE40" s="184"/>
      <c r="HF40" s="184"/>
      <c r="HG40" s="184"/>
      <c r="HH40" s="184"/>
      <c r="HI40" s="184"/>
      <c r="HJ40" s="184"/>
      <c r="HK40" s="184"/>
      <c r="HL40" s="184"/>
      <c r="HM40" s="184"/>
      <c r="HN40" s="184"/>
      <c r="HO40" s="184"/>
      <c r="HP40" s="184"/>
      <c r="HQ40" s="184"/>
      <c r="HR40" s="184"/>
      <c r="HS40" s="184"/>
      <c r="HT40" s="184"/>
      <c r="HU40" s="184"/>
      <c r="HV40" s="184"/>
      <c r="HW40" s="184"/>
      <c r="HX40" s="184"/>
      <c r="HY40" s="184"/>
      <c r="HZ40" s="184"/>
      <c r="IA40" s="184"/>
      <c r="IB40" s="184"/>
      <c r="IC40" s="184"/>
      <c r="ID40" s="184"/>
      <c r="IE40" s="184"/>
      <c r="IF40" s="184"/>
      <c r="IG40" s="184"/>
      <c r="IH40" s="184"/>
      <c r="II40" s="184"/>
      <c r="IJ40" s="184"/>
      <c r="IK40" s="184"/>
      <c r="IL40" s="184"/>
      <c r="IM40" s="184"/>
      <c r="IN40" s="184"/>
      <c r="IO40" s="184"/>
      <c r="IP40" s="184"/>
      <c r="IQ40" s="184"/>
      <c r="IR40" s="184"/>
      <c r="IS40" s="184"/>
      <c r="IT40" s="184"/>
      <c r="IU40" s="184"/>
    </row>
    <row r="41" spans="1:255" s="43" customFormat="1" ht="24" x14ac:dyDescent="0.2">
      <c r="A41" s="192">
        <v>22</v>
      </c>
      <c r="B41" s="193" t="s">
        <v>130</v>
      </c>
      <c r="C41" s="193" t="s">
        <v>131</v>
      </c>
      <c r="D41" s="193" t="s">
        <v>65</v>
      </c>
      <c r="E41" s="194" t="e">
        <f t="shared" si="0"/>
        <v>#REF!</v>
      </c>
      <c r="F41" s="195">
        <f>ROUND( 62.23 * 7.56, 2 )</f>
        <v>470.46</v>
      </c>
      <c r="G41" s="196" t="e">
        <f t="shared" si="1"/>
        <v>#REF!</v>
      </c>
      <c r="H41" s="197" t="s">
        <v>594</v>
      </c>
      <c r="I41" s="197" t="s">
        <v>583</v>
      </c>
      <c r="N41" s="184"/>
      <c r="O41" s="184" t="e">
        <f t="shared" si="2"/>
        <v>#REF!</v>
      </c>
      <c r="P41" s="184" t="e">
        <f>Source!I87</f>
        <v>#REF!</v>
      </c>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4"/>
      <c r="CI41" s="184"/>
      <c r="CJ41" s="184"/>
      <c r="CK41" s="184"/>
      <c r="CL41" s="184"/>
      <c r="CM41" s="184"/>
      <c r="CN41" s="184"/>
      <c r="CO41" s="184"/>
      <c r="CP41" s="184"/>
      <c r="CQ41" s="184"/>
      <c r="CR41" s="184"/>
      <c r="CS41" s="184"/>
      <c r="CT41" s="184"/>
      <c r="CU41" s="184"/>
      <c r="CV41" s="184"/>
      <c r="CW41" s="184"/>
      <c r="CX41" s="184"/>
      <c r="CY41" s="184"/>
      <c r="CZ41" s="184"/>
      <c r="DA41" s="184"/>
      <c r="DB41" s="184"/>
      <c r="DC41" s="184"/>
      <c r="DD41" s="184"/>
      <c r="DE41" s="184"/>
      <c r="DF41" s="184"/>
      <c r="DG41" s="184"/>
      <c r="DH41" s="184"/>
      <c r="DI41" s="184"/>
      <c r="DJ41" s="184"/>
      <c r="DK41" s="184"/>
      <c r="DL41" s="184"/>
      <c r="DM41" s="184"/>
      <c r="DN41" s="184"/>
      <c r="DO41" s="184"/>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c r="EO41" s="184"/>
      <c r="EP41" s="184"/>
      <c r="EQ41" s="184"/>
      <c r="ER41" s="184"/>
      <c r="ES41" s="184"/>
      <c r="ET41" s="184"/>
      <c r="EU41" s="184"/>
      <c r="EV41" s="184"/>
      <c r="EW41" s="184"/>
      <c r="EX41" s="184"/>
      <c r="EY41" s="184"/>
      <c r="EZ41" s="184"/>
      <c r="FA41" s="184"/>
      <c r="FB41" s="184"/>
      <c r="FC41" s="184"/>
      <c r="FD41" s="184"/>
      <c r="FE41" s="184"/>
      <c r="FF41" s="184"/>
      <c r="FG41" s="184"/>
      <c r="FH41" s="184"/>
      <c r="FI41" s="184"/>
      <c r="FJ41" s="184"/>
      <c r="FK41" s="184"/>
      <c r="FL41" s="184"/>
      <c r="FM41" s="184"/>
      <c r="FN41" s="184"/>
      <c r="FO41" s="184"/>
      <c r="FP41" s="184"/>
      <c r="FQ41" s="184"/>
      <c r="FR41" s="184"/>
      <c r="FS41" s="184"/>
      <c r="FT41" s="184"/>
      <c r="FU41" s="184"/>
      <c r="FV41" s="184"/>
      <c r="FW41" s="184"/>
      <c r="FX41" s="184"/>
      <c r="FY41" s="184"/>
      <c r="FZ41" s="184"/>
      <c r="GA41" s="184"/>
      <c r="GB41" s="184"/>
      <c r="GC41" s="184"/>
      <c r="GD41" s="184"/>
      <c r="GE41" s="184"/>
      <c r="GF41" s="184"/>
      <c r="GG41" s="184"/>
      <c r="GH41" s="184"/>
      <c r="GI41" s="184"/>
      <c r="GJ41" s="184"/>
      <c r="GK41" s="184"/>
      <c r="GL41" s="184"/>
      <c r="GM41" s="184"/>
      <c r="GN41" s="184"/>
      <c r="GO41" s="184"/>
      <c r="GP41" s="184"/>
      <c r="GQ41" s="184"/>
      <c r="GR41" s="184"/>
      <c r="GS41" s="184"/>
      <c r="GT41" s="184"/>
      <c r="GU41" s="184"/>
      <c r="GV41" s="184"/>
      <c r="GW41" s="184"/>
      <c r="GX41" s="184"/>
      <c r="GY41" s="184"/>
      <c r="GZ41" s="184"/>
      <c r="HA41" s="184"/>
      <c r="HB41" s="184"/>
      <c r="HC41" s="184"/>
      <c r="HD41" s="184"/>
      <c r="HE41" s="184"/>
      <c r="HF41" s="184"/>
      <c r="HG41" s="184"/>
      <c r="HH41" s="184"/>
      <c r="HI41" s="184"/>
      <c r="HJ41" s="184"/>
      <c r="HK41" s="184"/>
      <c r="HL41" s="184"/>
      <c r="HM41" s="184"/>
      <c r="HN41" s="184"/>
      <c r="HO41" s="184"/>
      <c r="HP41" s="184"/>
      <c r="HQ41" s="184"/>
      <c r="HR41" s="184"/>
      <c r="HS41" s="184"/>
      <c r="HT41" s="184"/>
      <c r="HU41" s="184"/>
      <c r="HV41" s="184"/>
      <c r="HW41" s="184"/>
      <c r="HX41" s="184"/>
      <c r="HY41" s="184"/>
      <c r="HZ41" s="184"/>
      <c r="IA41" s="184"/>
      <c r="IB41" s="184"/>
      <c r="IC41" s="184"/>
      <c r="ID41" s="184"/>
      <c r="IE41" s="184"/>
      <c r="IF41" s="184"/>
      <c r="IG41" s="184"/>
      <c r="IH41" s="184"/>
      <c r="II41" s="184"/>
      <c r="IJ41" s="184"/>
      <c r="IK41" s="184"/>
      <c r="IL41" s="184"/>
      <c r="IM41" s="184"/>
      <c r="IN41" s="184"/>
      <c r="IO41" s="184"/>
      <c r="IP41" s="184"/>
      <c r="IQ41" s="184"/>
      <c r="IR41" s="184"/>
      <c r="IS41" s="184"/>
      <c r="IT41" s="184"/>
      <c r="IU41" s="184"/>
    </row>
    <row r="42" spans="1:255" s="43" customFormat="1" ht="24" x14ac:dyDescent="0.2">
      <c r="A42" s="192">
        <v>23</v>
      </c>
      <c r="B42" s="193" t="s">
        <v>125</v>
      </c>
      <c r="C42" s="193" t="s">
        <v>126</v>
      </c>
      <c r="D42" s="193" t="s">
        <v>65</v>
      </c>
      <c r="E42" s="194" t="e">
        <f t="shared" si="0"/>
        <v>#REF!</v>
      </c>
      <c r="F42" s="195">
        <f>ROUND( 98.2 * 7.56, 2 )</f>
        <v>742.39</v>
      </c>
      <c r="G42" s="196" t="e">
        <f t="shared" si="1"/>
        <v>#REF!</v>
      </c>
      <c r="H42" s="197" t="s">
        <v>593</v>
      </c>
      <c r="I42" s="197" t="s">
        <v>583</v>
      </c>
      <c r="N42" s="184"/>
      <c r="O42" s="184" t="e">
        <f t="shared" si="2"/>
        <v>#REF!</v>
      </c>
      <c r="P42" s="184" t="e">
        <f>Source!I85</f>
        <v>#REF!</v>
      </c>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c r="BW42" s="184"/>
      <c r="BX42" s="184"/>
      <c r="BY42" s="184"/>
      <c r="BZ42" s="184"/>
      <c r="CA42" s="184"/>
      <c r="CB42" s="184"/>
      <c r="CC42" s="184"/>
      <c r="CD42" s="184"/>
      <c r="CE42" s="184"/>
      <c r="CF42" s="184"/>
      <c r="CG42" s="184"/>
      <c r="CH42" s="184"/>
      <c r="CI42" s="184"/>
      <c r="CJ42" s="184"/>
      <c r="CK42" s="184"/>
      <c r="CL42" s="184"/>
      <c r="CM42" s="184"/>
      <c r="CN42" s="184"/>
      <c r="CO42" s="184"/>
      <c r="CP42" s="184"/>
      <c r="CQ42" s="184"/>
      <c r="CR42" s="184"/>
      <c r="CS42" s="184"/>
      <c r="CT42" s="184"/>
      <c r="CU42" s="184"/>
      <c r="CV42" s="184"/>
      <c r="CW42" s="184"/>
      <c r="CX42" s="184"/>
      <c r="CY42" s="184"/>
      <c r="CZ42" s="184"/>
      <c r="DA42" s="184"/>
      <c r="DB42" s="184"/>
      <c r="DC42" s="184"/>
      <c r="DD42" s="184"/>
      <c r="DE42" s="184"/>
      <c r="DF42" s="184"/>
      <c r="DG42" s="184"/>
      <c r="DH42" s="184"/>
      <c r="DI42" s="184"/>
      <c r="DJ42" s="184"/>
      <c r="DK42" s="184"/>
      <c r="DL42" s="184"/>
      <c r="DM42" s="184"/>
      <c r="DN42" s="184"/>
      <c r="DO42" s="184"/>
      <c r="DP42" s="184"/>
      <c r="DQ42" s="184"/>
      <c r="DR42" s="184"/>
      <c r="DS42" s="184"/>
      <c r="DT42" s="184"/>
      <c r="DU42" s="184"/>
      <c r="DV42" s="184"/>
      <c r="DW42" s="184"/>
      <c r="DX42" s="184"/>
      <c r="DY42" s="184"/>
      <c r="DZ42" s="184"/>
      <c r="EA42" s="184"/>
      <c r="EB42" s="184"/>
      <c r="EC42" s="184"/>
      <c r="ED42" s="184"/>
      <c r="EE42" s="184"/>
      <c r="EF42" s="184"/>
      <c r="EG42" s="184"/>
      <c r="EH42" s="184"/>
      <c r="EI42" s="184"/>
      <c r="EJ42" s="184"/>
      <c r="EK42" s="184"/>
      <c r="EL42" s="184"/>
      <c r="EM42" s="184"/>
      <c r="EN42" s="184"/>
      <c r="EO42" s="184"/>
      <c r="EP42" s="184"/>
      <c r="EQ42" s="184"/>
      <c r="ER42" s="184"/>
      <c r="ES42" s="184"/>
      <c r="ET42" s="184"/>
      <c r="EU42" s="184"/>
      <c r="EV42" s="184"/>
      <c r="EW42" s="184"/>
      <c r="EX42" s="184"/>
      <c r="EY42" s="184"/>
      <c r="EZ42" s="184"/>
      <c r="FA42" s="184"/>
      <c r="FB42" s="184"/>
      <c r="FC42" s="184"/>
      <c r="FD42" s="184"/>
      <c r="FE42" s="184"/>
      <c r="FF42" s="184"/>
      <c r="FG42" s="184"/>
      <c r="FH42" s="184"/>
      <c r="FI42" s="184"/>
      <c r="FJ42" s="184"/>
      <c r="FK42" s="184"/>
      <c r="FL42" s="184"/>
      <c r="FM42" s="184"/>
      <c r="FN42" s="184"/>
      <c r="FO42" s="184"/>
      <c r="FP42" s="184"/>
      <c r="FQ42" s="184"/>
      <c r="FR42" s="184"/>
      <c r="FS42" s="184"/>
      <c r="FT42" s="184"/>
      <c r="FU42" s="184"/>
      <c r="FV42" s="184"/>
      <c r="FW42" s="184"/>
      <c r="FX42" s="184"/>
      <c r="FY42" s="184"/>
      <c r="FZ42" s="184"/>
      <c r="GA42" s="184"/>
      <c r="GB42" s="184"/>
      <c r="GC42" s="184"/>
      <c r="GD42" s="184"/>
      <c r="GE42" s="184"/>
      <c r="GF42" s="184"/>
      <c r="GG42" s="184"/>
      <c r="GH42" s="184"/>
      <c r="GI42" s="184"/>
      <c r="GJ42" s="184"/>
      <c r="GK42" s="184"/>
      <c r="GL42" s="184"/>
      <c r="GM42" s="184"/>
      <c r="GN42" s="184"/>
      <c r="GO42" s="184"/>
      <c r="GP42" s="184"/>
      <c r="GQ42" s="184"/>
      <c r="GR42" s="184"/>
      <c r="GS42" s="184"/>
      <c r="GT42" s="184"/>
      <c r="GU42" s="184"/>
      <c r="GV42" s="184"/>
      <c r="GW42" s="184"/>
      <c r="GX42" s="184"/>
      <c r="GY42" s="184"/>
      <c r="GZ42" s="184"/>
      <c r="HA42" s="184"/>
      <c r="HB42" s="184"/>
      <c r="HC42" s="184"/>
      <c r="HD42" s="184"/>
      <c r="HE42" s="184"/>
      <c r="HF42" s="184"/>
      <c r="HG42" s="184"/>
      <c r="HH42" s="184"/>
      <c r="HI42" s="184"/>
      <c r="HJ42" s="184"/>
      <c r="HK42" s="184"/>
      <c r="HL42" s="184"/>
      <c r="HM42" s="184"/>
      <c r="HN42" s="184"/>
      <c r="HO42" s="184"/>
      <c r="HP42" s="184"/>
      <c r="HQ42" s="184"/>
      <c r="HR42" s="184"/>
      <c r="HS42" s="184"/>
      <c r="HT42" s="184"/>
      <c r="HU42" s="184"/>
      <c r="HV42" s="184"/>
      <c r="HW42" s="184"/>
      <c r="HX42" s="184"/>
      <c r="HY42" s="184"/>
      <c r="HZ42" s="184"/>
      <c r="IA42" s="184"/>
      <c r="IB42" s="184"/>
      <c r="IC42" s="184"/>
      <c r="ID42" s="184"/>
      <c r="IE42" s="184"/>
      <c r="IF42" s="184"/>
      <c r="IG42" s="184"/>
      <c r="IH42" s="184"/>
      <c r="II42" s="184"/>
      <c r="IJ42" s="184"/>
      <c r="IK42" s="184"/>
      <c r="IL42" s="184"/>
      <c r="IM42" s="184"/>
      <c r="IN42" s="184"/>
      <c r="IO42" s="184"/>
      <c r="IP42" s="184"/>
      <c r="IQ42" s="184"/>
      <c r="IR42" s="184"/>
      <c r="IS42" s="184"/>
      <c r="IT42" s="184"/>
      <c r="IU42" s="184"/>
    </row>
    <row r="43" spans="1:255" s="43" customFormat="1" ht="24" x14ac:dyDescent="0.2">
      <c r="A43" s="192">
        <v>24</v>
      </c>
      <c r="B43" s="193" t="s">
        <v>195</v>
      </c>
      <c r="C43" s="193" t="s">
        <v>196</v>
      </c>
      <c r="D43" s="193" t="s">
        <v>29</v>
      </c>
      <c r="E43" s="194">
        <f t="shared" si="0"/>
        <v>0.89999999999999991</v>
      </c>
      <c r="F43" s="195">
        <f>ROUND( 2.56 * 7.56, 2 )</f>
        <v>19.350000000000001</v>
      </c>
      <c r="G43" s="196">
        <f t="shared" si="1"/>
        <v>17</v>
      </c>
      <c r="H43" s="197" t="s">
        <v>584</v>
      </c>
      <c r="I43" s="197" t="s">
        <v>583</v>
      </c>
      <c r="N43" s="184"/>
      <c r="O43" s="184">
        <f t="shared" si="2"/>
        <v>0.89999999999999991</v>
      </c>
      <c r="P43" s="184">
        <f>Source!I128</f>
        <v>0.89999999999999991</v>
      </c>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4"/>
      <c r="DK43" s="184"/>
      <c r="DL43" s="184"/>
      <c r="DM43" s="184"/>
      <c r="DN43" s="184"/>
      <c r="DO43" s="184"/>
      <c r="DP43" s="184"/>
      <c r="DQ43" s="184"/>
      <c r="DR43" s="184"/>
      <c r="DS43" s="184"/>
      <c r="DT43" s="184"/>
      <c r="DU43" s="184"/>
      <c r="DV43" s="184"/>
      <c r="DW43" s="184"/>
      <c r="DX43" s="184"/>
      <c r="DY43" s="184"/>
      <c r="DZ43" s="184"/>
      <c r="EA43" s="184"/>
      <c r="EB43" s="184"/>
      <c r="EC43" s="184"/>
      <c r="ED43" s="184"/>
      <c r="EE43" s="184"/>
      <c r="EF43" s="184"/>
      <c r="EG43" s="184"/>
      <c r="EH43" s="184"/>
      <c r="EI43" s="184"/>
      <c r="EJ43" s="184"/>
      <c r="EK43" s="184"/>
      <c r="EL43" s="184"/>
      <c r="EM43" s="184"/>
      <c r="EN43" s="184"/>
      <c r="EO43" s="184"/>
      <c r="EP43" s="184"/>
      <c r="EQ43" s="184"/>
      <c r="ER43" s="184"/>
      <c r="ES43" s="184"/>
      <c r="ET43" s="184"/>
      <c r="EU43" s="184"/>
      <c r="EV43" s="184"/>
      <c r="EW43" s="184"/>
      <c r="EX43" s="184"/>
      <c r="EY43" s="184"/>
      <c r="EZ43" s="184"/>
      <c r="FA43" s="184"/>
      <c r="FB43" s="184"/>
      <c r="FC43" s="184"/>
      <c r="FD43" s="184"/>
      <c r="FE43" s="184"/>
      <c r="FF43" s="184"/>
      <c r="FG43" s="184"/>
      <c r="FH43" s="184"/>
      <c r="FI43" s="184"/>
      <c r="FJ43" s="184"/>
      <c r="FK43" s="184"/>
      <c r="FL43" s="184"/>
      <c r="FM43" s="184"/>
      <c r="FN43" s="184"/>
      <c r="FO43" s="184"/>
      <c r="FP43" s="184"/>
      <c r="FQ43" s="184"/>
      <c r="FR43" s="184"/>
      <c r="FS43" s="184"/>
      <c r="FT43" s="184"/>
      <c r="FU43" s="184"/>
      <c r="FV43" s="184"/>
      <c r="FW43" s="184"/>
      <c r="FX43" s="184"/>
      <c r="FY43" s="184"/>
      <c r="FZ43" s="184"/>
      <c r="GA43" s="184"/>
      <c r="GB43" s="184"/>
      <c r="GC43" s="184"/>
      <c r="GD43" s="184"/>
      <c r="GE43" s="184"/>
      <c r="GF43" s="184"/>
      <c r="GG43" s="184"/>
      <c r="GH43" s="184"/>
      <c r="GI43" s="184"/>
      <c r="GJ43" s="184"/>
      <c r="GK43" s="184"/>
      <c r="GL43" s="184"/>
      <c r="GM43" s="184"/>
      <c r="GN43" s="184"/>
      <c r="GO43" s="184"/>
      <c r="GP43" s="184"/>
      <c r="GQ43" s="184"/>
      <c r="GR43" s="184"/>
      <c r="GS43" s="184"/>
      <c r="GT43" s="184"/>
      <c r="GU43" s="184"/>
      <c r="GV43" s="184"/>
      <c r="GW43" s="184"/>
      <c r="GX43" s="184"/>
      <c r="GY43" s="184"/>
      <c r="GZ43" s="184"/>
      <c r="HA43" s="184"/>
      <c r="HB43" s="184"/>
      <c r="HC43" s="184"/>
      <c r="HD43" s="184"/>
      <c r="HE43" s="184"/>
      <c r="HF43" s="184"/>
      <c r="HG43" s="184"/>
      <c r="HH43" s="184"/>
      <c r="HI43" s="184"/>
      <c r="HJ43" s="184"/>
      <c r="HK43" s="184"/>
      <c r="HL43" s="184"/>
      <c r="HM43" s="184"/>
      <c r="HN43" s="184"/>
      <c r="HO43" s="184"/>
      <c r="HP43" s="184"/>
      <c r="HQ43" s="184"/>
      <c r="HR43" s="184"/>
      <c r="HS43" s="184"/>
      <c r="HT43" s="184"/>
      <c r="HU43" s="184"/>
      <c r="HV43" s="184"/>
      <c r="HW43" s="184"/>
      <c r="HX43" s="184"/>
      <c r="HY43" s="184"/>
      <c r="HZ43" s="184"/>
      <c r="IA43" s="184"/>
      <c r="IB43" s="184"/>
      <c r="IC43" s="184"/>
      <c r="ID43" s="184"/>
      <c r="IE43" s="184"/>
      <c r="IF43" s="184"/>
      <c r="IG43" s="184"/>
      <c r="IH43" s="184"/>
      <c r="II43" s="184"/>
      <c r="IJ43" s="184"/>
      <c r="IK43" s="184"/>
      <c r="IL43" s="184"/>
      <c r="IM43" s="184"/>
      <c r="IN43" s="184"/>
      <c r="IO43" s="184"/>
      <c r="IP43" s="184"/>
      <c r="IQ43" s="184"/>
      <c r="IR43" s="184"/>
      <c r="IS43" s="184"/>
      <c r="IT43" s="184"/>
      <c r="IU43" s="184"/>
    </row>
    <row r="44" spans="1:255" s="43" customFormat="1" ht="24" x14ac:dyDescent="0.2">
      <c r="A44" s="192">
        <v>25</v>
      </c>
      <c r="B44" s="193" t="s">
        <v>38</v>
      </c>
      <c r="C44" s="193" t="s">
        <v>39</v>
      </c>
      <c r="D44" s="193" t="s">
        <v>29</v>
      </c>
      <c r="E44" s="194">
        <f t="shared" si="0"/>
        <v>446.88</v>
      </c>
      <c r="F44" s="195">
        <f>ROUND( 2.56 * 7.56, 2 )</f>
        <v>19.350000000000001</v>
      </c>
      <c r="G44" s="196">
        <f t="shared" si="1"/>
        <v>8647</v>
      </c>
      <c r="H44" s="197" t="s">
        <v>584</v>
      </c>
      <c r="I44" s="197" t="s">
        <v>583</v>
      </c>
      <c r="N44" s="184"/>
      <c r="O44" s="184">
        <f t="shared" si="2"/>
        <v>446.88</v>
      </c>
      <c r="P44" s="184">
        <f>Source!I33</f>
        <v>384.72</v>
      </c>
      <c r="Q44" s="184">
        <f>Source!I61</f>
        <v>62.16</v>
      </c>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4"/>
      <c r="BR44" s="184"/>
      <c r="BS44" s="184"/>
      <c r="BT44" s="184"/>
      <c r="BU44" s="184"/>
      <c r="BV44" s="184"/>
      <c r="BW44" s="184"/>
      <c r="BX44" s="184"/>
      <c r="BY44" s="184"/>
      <c r="BZ44" s="184"/>
      <c r="CA44" s="184"/>
      <c r="CB44" s="184"/>
      <c r="CC44" s="184"/>
      <c r="CD44" s="184"/>
      <c r="CE44" s="184"/>
      <c r="CF44" s="184"/>
      <c r="CG44" s="184"/>
      <c r="CH44" s="184"/>
      <c r="CI44" s="184"/>
      <c r="CJ44" s="184"/>
      <c r="CK44" s="184"/>
      <c r="CL44" s="184"/>
      <c r="CM44" s="184"/>
      <c r="CN44" s="184"/>
      <c r="CO44" s="184"/>
      <c r="CP44" s="184"/>
      <c r="CQ44" s="184"/>
      <c r="CR44" s="184"/>
      <c r="CS44" s="184"/>
      <c r="CT44" s="184"/>
      <c r="CU44" s="184"/>
      <c r="CV44" s="184"/>
      <c r="CW44" s="184"/>
      <c r="CX44" s="184"/>
      <c r="CY44" s="184"/>
      <c r="CZ44" s="184"/>
      <c r="DA44" s="184"/>
      <c r="DB44" s="184"/>
      <c r="DC44" s="184"/>
      <c r="DD44" s="184"/>
      <c r="DE44" s="184"/>
      <c r="DF44" s="184"/>
      <c r="DG44" s="184"/>
      <c r="DH44" s="184"/>
      <c r="DI44" s="184"/>
      <c r="DJ44" s="184"/>
      <c r="DK44" s="184"/>
      <c r="DL44" s="184"/>
      <c r="DM44" s="184"/>
      <c r="DN44" s="184"/>
      <c r="DO44" s="184"/>
      <c r="DP44" s="184"/>
      <c r="DQ44" s="184"/>
      <c r="DR44" s="184"/>
      <c r="DS44" s="184"/>
      <c r="DT44" s="184"/>
      <c r="DU44" s="184"/>
      <c r="DV44" s="184"/>
      <c r="DW44" s="184"/>
      <c r="DX44" s="184"/>
      <c r="DY44" s="184"/>
      <c r="DZ44" s="184"/>
      <c r="EA44" s="184"/>
      <c r="EB44" s="184"/>
      <c r="EC44" s="184"/>
      <c r="ED44" s="184"/>
      <c r="EE44" s="184"/>
      <c r="EF44" s="184"/>
      <c r="EG44" s="184"/>
      <c r="EH44" s="184"/>
      <c r="EI44" s="184"/>
      <c r="EJ44" s="184"/>
      <c r="EK44" s="184"/>
      <c r="EL44" s="184"/>
      <c r="EM44" s="184"/>
      <c r="EN44" s="184"/>
      <c r="EO44" s="184"/>
      <c r="EP44" s="184"/>
      <c r="EQ44" s="184"/>
      <c r="ER44" s="184"/>
      <c r="ES44" s="184"/>
      <c r="ET44" s="184"/>
      <c r="EU44" s="184"/>
      <c r="EV44" s="184"/>
      <c r="EW44" s="184"/>
      <c r="EX44" s="184"/>
      <c r="EY44" s="184"/>
      <c r="EZ44" s="184"/>
      <c r="FA44" s="184"/>
      <c r="FB44" s="184"/>
      <c r="FC44" s="184"/>
      <c r="FD44" s="184"/>
      <c r="FE44" s="184"/>
      <c r="FF44" s="184"/>
      <c r="FG44" s="184"/>
      <c r="FH44" s="184"/>
      <c r="FI44" s="184"/>
      <c r="FJ44" s="184"/>
      <c r="FK44" s="184"/>
      <c r="FL44" s="184"/>
      <c r="FM44" s="184"/>
      <c r="FN44" s="184"/>
      <c r="FO44" s="184"/>
      <c r="FP44" s="184"/>
      <c r="FQ44" s="184"/>
      <c r="FR44" s="184"/>
      <c r="FS44" s="184"/>
      <c r="FT44" s="184"/>
      <c r="FU44" s="184"/>
      <c r="FV44" s="184"/>
      <c r="FW44" s="184"/>
      <c r="FX44" s="184"/>
      <c r="FY44" s="184"/>
      <c r="FZ44" s="184"/>
      <c r="GA44" s="184"/>
      <c r="GB44" s="184"/>
      <c r="GC44" s="184"/>
      <c r="GD44" s="184"/>
      <c r="GE44" s="184"/>
      <c r="GF44" s="184"/>
      <c r="GG44" s="184"/>
      <c r="GH44" s="184"/>
      <c r="GI44" s="184"/>
      <c r="GJ44" s="184"/>
      <c r="GK44" s="184"/>
      <c r="GL44" s="184"/>
      <c r="GM44" s="184"/>
      <c r="GN44" s="184"/>
      <c r="GO44" s="184"/>
      <c r="GP44" s="184"/>
      <c r="GQ44" s="184"/>
      <c r="GR44" s="184"/>
      <c r="GS44" s="184"/>
      <c r="GT44" s="184"/>
      <c r="GU44" s="184"/>
      <c r="GV44" s="184"/>
      <c r="GW44" s="184"/>
      <c r="GX44" s="184"/>
      <c r="GY44" s="184"/>
      <c r="GZ44" s="184"/>
      <c r="HA44" s="184"/>
      <c r="HB44" s="184"/>
      <c r="HC44" s="184"/>
      <c r="HD44" s="184"/>
      <c r="HE44" s="184"/>
      <c r="HF44" s="184"/>
      <c r="HG44" s="184"/>
      <c r="HH44" s="184"/>
      <c r="HI44" s="184"/>
      <c r="HJ44" s="184"/>
      <c r="HK44" s="184"/>
      <c r="HL44" s="184"/>
      <c r="HM44" s="184"/>
      <c r="HN44" s="184"/>
      <c r="HO44" s="184"/>
      <c r="HP44" s="184"/>
      <c r="HQ44" s="184"/>
      <c r="HR44" s="184"/>
      <c r="HS44" s="184"/>
      <c r="HT44" s="184"/>
      <c r="HU44" s="184"/>
      <c r="HV44" s="184"/>
      <c r="HW44" s="184"/>
      <c r="HX44" s="184"/>
      <c r="HY44" s="184"/>
      <c r="HZ44" s="184"/>
      <c r="IA44" s="184"/>
      <c r="IB44" s="184"/>
      <c r="IC44" s="184"/>
      <c r="ID44" s="184"/>
      <c r="IE44" s="184"/>
      <c r="IF44" s="184"/>
      <c r="IG44" s="184"/>
      <c r="IH44" s="184"/>
      <c r="II44" s="184"/>
      <c r="IJ44" s="184"/>
      <c r="IK44" s="184"/>
      <c r="IL44" s="184"/>
      <c r="IM44" s="184"/>
      <c r="IN44" s="184"/>
      <c r="IO44" s="184"/>
      <c r="IP44" s="184"/>
      <c r="IQ44" s="184"/>
      <c r="IR44" s="184"/>
      <c r="IS44" s="184"/>
      <c r="IT44" s="184"/>
      <c r="IU44" s="184"/>
    </row>
    <row r="45" spans="1:255" s="43" customFormat="1" ht="24" x14ac:dyDescent="0.2">
      <c r="A45" s="192">
        <v>26</v>
      </c>
      <c r="B45" s="193" t="s">
        <v>199</v>
      </c>
      <c r="C45" s="193" t="s">
        <v>200</v>
      </c>
      <c r="D45" s="193" t="s">
        <v>29</v>
      </c>
      <c r="E45" s="194">
        <f t="shared" si="0"/>
        <v>6.93</v>
      </c>
      <c r="F45" s="195">
        <f>ROUND( 2.56 * 7.56, 2 )</f>
        <v>19.350000000000001</v>
      </c>
      <c r="G45" s="196">
        <f t="shared" si="1"/>
        <v>134</v>
      </c>
      <c r="H45" s="197" t="s">
        <v>584</v>
      </c>
      <c r="I45" s="197" t="s">
        <v>583</v>
      </c>
      <c r="N45" s="184"/>
      <c r="O45" s="184">
        <f t="shared" si="2"/>
        <v>6.93</v>
      </c>
      <c r="P45" s="184">
        <f>Source!I130</f>
        <v>6.93</v>
      </c>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c r="BW45" s="184"/>
      <c r="BX45" s="184"/>
      <c r="BY45" s="184"/>
      <c r="BZ45" s="184"/>
      <c r="CA45" s="184"/>
      <c r="CB45" s="184"/>
      <c r="CC45" s="184"/>
      <c r="CD45" s="184"/>
      <c r="CE45" s="184"/>
      <c r="CF45" s="184"/>
      <c r="CG45" s="184"/>
      <c r="CH45" s="184"/>
      <c r="CI45" s="184"/>
      <c r="CJ45" s="184"/>
      <c r="CK45" s="184"/>
      <c r="CL45" s="184"/>
      <c r="CM45" s="184"/>
      <c r="CN45" s="184"/>
      <c r="CO45" s="184"/>
      <c r="CP45" s="184"/>
      <c r="CQ45" s="184"/>
      <c r="CR45" s="184"/>
      <c r="CS45" s="184"/>
      <c r="CT45" s="184"/>
      <c r="CU45" s="184"/>
      <c r="CV45" s="184"/>
      <c r="CW45" s="184"/>
      <c r="CX45" s="184"/>
      <c r="CY45" s="184"/>
      <c r="CZ45" s="184"/>
      <c r="DA45" s="184"/>
      <c r="DB45" s="184"/>
      <c r="DC45" s="184"/>
      <c r="DD45" s="184"/>
      <c r="DE45" s="184"/>
      <c r="DF45" s="184"/>
      <c r="DG45" s="184"/>
      <c r="DH45" s="184"/>
      <c r="DI45" s="184"/>
      <c r="DJ45" s="184"/>
      <c r="DK45" s="184"/>
      <c r="DL45" s="184"/>
      <c r="DM45" s="184"/>
      <c r="DN45" s="184"/>
      <c r="DO45" s="184"/>
      <c r="DP45" s="184"/>
      <c r="DQ45" s="184"/>
      <c r="DR45" s="184"/>
      <c r="DS45" s="184"/>
      <c r="DT45" s="184"/>
      <c r="DU45" s="184"/>
      <c r="DV45" s="184"/>
      <c r="DW45" s="184"/>
      <c r="DX45" s="184"/>
      <c r="DY45" s="184"/>
      <c r="DZ45" s="184"/>
      <c r="EA45" s="184"/>
      <c r="EB45" s="184"/>
      <c r="EC45" s="184"/>
      <c r="ED45" s="184"/>
      <c r="EE45" s="184"/>
      <c r="EF45" s="184"/>
      <c r="EG45" s="184"/>
      <c r="EH45" s="184"/>
      <c r="EI45" s="184"/>
      <c r="EJ45" s="184"/>
      <c r="EK45" s="184"/>
      <c r="EL45" s="184"/>
      <c r="EM45" s="184"/>
      <c r="EN45" s="184"/>
      <c r="EO45" s="184"/>
      <c r="EP45" s="184"/>
      <c r="EQ45" s="184"/>
      <c r="ER45" s="184"/>
      <c r="ES45" s="184"/>
      <c r="ET45" s="184"/>
      <c r="EU45" s="184"/>
      <c r="EV45" s="184"/>
      <c r="EW45" s="184"/>
      <c r="EX45" s="184"/>
      <c r="EY45" s="184"/>
      <c r="EZ45" s="184"/>
      <c r="FA45" s="184"/>
      <c r="FB45" s="184"/>
      <c r="FC45" s="184"/>
      <c r="FD45" s="184"/>
      <c r="FE45" s="184"/>
      <c r="FF45" s="184"/>
      <c r="FG45" s="184"/>
      <c r="FH45" s="184"/>
      <c r="FI45" s="184"/>
      <c r="FJ45" s="184"/>
      <c r="FK45" s="184"/>
      <c r="FL45" s="184"/>
      <c r="FM45" s="184"/>
      <c r="FN45" s="184"/>
      <c r="FO45" s="184"/>
      <c r="FP45" s="184"/>
      <c r="FQ45" s="184"/>
      <c r="FR45" s="184"/>
      <c r="FS45" s="184"/>
      <c r="FT45" s="184"/>
      <c r="FU45" s="184"/>
      <c r="FV45" s="184"/>
      <c r="FW45" s="184"/>
      <c r="FX45" s="184"/>
      <c r="FY45" s="184"/>
      <c r="FZ45" s="184"/>
      <c r="GA45" s="184"/>
      <c r="GB45" s="184"/>
      <c r="GC45" s="184"/>
      <c r="GD45" s="184"/>
      <c r="GE45" s="184"/>
      <c r="GF45" s="184"/>
      <c r="GG45" s="184"/>
      <c r="GH45" s="184"/>
      <c r="GI45" s="184"/>
      <c r="GJ45" s="184"/>
      <c r="GK45" s="184"/>
      <c r="GL45" s="184"/>
      <c r="GM45" s="184"/>
      <c r="GN45" s="184"/>
      <c r="GO45" s="184"/>
      <c r="GP45" s="184"/>
      <c r="GQ45" s="184"/>
      <c r="GR45" s="184"/>
      <c r="GS45" s="184"/>
      <c r="GT45" s="184"/>
      <c r="GU45" s="184"/>
      <c r="GV45" s="184"/>
      <c r="GW45" s="184"/>
      <c r="GX45" s="184"/>
      <c r="GY45" s="184"/>
      <c r="GZ45" s="184"/>
      <c r="HA45" s="184"/>
      <c r="HB45" s="184"/>
      <c r="HC45" s="184"/>
      <c r="HD45" s="184"/>
      <c r="HE45" s="184"/>
      <c r="HF45" s="184"/>
      <c r="HG45" s="184"/>
      <c r="HH45" s="184"/>
      <c r="HI45" s="184"/>
      <c r="HJ45" s="184"/>
      <c r="HK45" s="184"/>
      <c r="HL45" s="184"/>
      <c r="HM45" s="184"/>
      <c r="HN45" s="184"/>
      <c r="HO45" s="184"/>
      <c r="HP45" s="184"/>
      <c r="HQ45" s="184"/>
      <c r="HR45" s="184"/>
      <c r="HS45" s="184"/>
      <c r="HT45" s="184"/>
      <c r="HU45" s="184"/>
      <c r="HV45" s="184"/>
      <c r="HW45" s="184"/>
      <c r="HX45" s="184"/>
      <c r="HY45" s="184"/>
      <c r="HZ45" s="184"/>
      <c r="IA45" s="184"/>
      <c r="IB45" s="184"/>
      <c r="IC45" s="184"/>
      <c r="ID45" s="184"/>
      <c r="IE45" s="184"/>
      <c r="IF45" s="184"/>
      <c r="IG45" s="184"/>
      <c r="IH45" s="184"/>
      <c r="II45" s="184"/>
      <c r="IJ45" s="184"/>
      <c r="IK45" s="184"/>
      <c r="IL45" s="184"/>
      <c r="IM45" s="184"/>
      <c r="IN45" s="184"/>
      <c r="IO45" s="184"/>
      <c r="IP45" s="184"/>
      <c r="IQ45" s="184"/>
      <c r="IR45" s="184"/>
      <c r="IS45" s="184"/>
      <c r="IT45" s="184"/>
      <c r="IU45" s="184"/>
    </row>
    <row r="46" spans="1:255" s="43" customFormat="1" ht="24" x14ac:dyDescent="0.2">
      <c r="A46" s="192">
        <v>27</v>
      </c>
      <c r="B46" s="193" t="s">
        <v>63</v>
      </c>
      <c r="C46" s="193" t="s">
        <v>64</v>
      </c>
      <c r="D46" s="193" t="s">
        <v>65</v>
      </c>
      <c r="E46" s="194">
        <f t="shared" si="0"/>
        <v>6493.84</v>
      </c>
      <c r="F46" s="195">
        <f>ROUND( 0.04 * 7.56, 2 )</f>
        <v>0.3</v>
      </c>
      <c r="G46" s="196">
        <f t="shared" si="1"/>
        <v>1948</v>
      </c>
      <c r="H46" s="197" t="s">
        <v>587</v>
      </c>
      <c r="I46" s="197" t="s">
        <v>583</v>
      </c>
      <c r="N46" s="184"/>
      <c r="O46" s="184">
        <f t="shared" si="2"/>
        <v>6493.84</v>
      </c>
      <c r="P46" s="184">
        <f>Source!I43</f>
        <v>3618.2000000000003</v>
      </c>
      <c r="Q46" s="184">
        <f>Source!I71</f>
        <v>2875.64</v>
      </c>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4"/>
      <c r="BR46" s="184"/>
      <c r="BS46" s="184"/>
      <c r="BT46" s="184"/>
      <c r="BU46" s="184"/>
      <c r="BV46" s="184"/>
      <c r="BW46" s="184"/>
      <c r="BX46" s="184"/>
      <c r="BY46" s="184"/>
      <c r="BZ46" s="184"/>
      <c r="CA46" s="184"/>
      <c r="CB46" s="184"/>
      <c r="CC46" s="184"/>
      <c r="CD46" s="184"/>
      <c r="CE46" s="184"/>
      <c r="CF46" s="184"/>
      <c r="CG46" s="184"/>
      <c r="CH46" s="184"/>
      <c r="CI46" s="184"/>
      <c r="CJ46" s="184"/>
      <c r="CK46" s="184"/>
      <c r="CL46" s="184"/>
      <c r="CM46" s="184"/>
      <c r="CN46" s="184"/>
      <c r="CO46" s="184"/>
      <c r="CP46" s="184"/>
      <c r="CQ46" s="184"/>
      <c r="CR46" s="184"/>
      <c r="CS46" s="184"/>
      <c r="CT46" s="184"/>
      <c r="CU46" s="184"/>
      <c r="CV46" s="184"/>
      <c r="CW46" s="184"/>
      <c r="CX46" s="184"/>
      <c r="CY46" s="184"/>
      <c r="CZ46" s="184"/>
      <c r="DA46" s="184"/>
      <c r="DB46" s="184"/>
      <c r="DC46" s="184"/>
      <c r="DD46" s="184"/>
      <c r="DE46" s="184"/>
      <c r="DF46" s="184"/>
      <c r="DG46" s="184"/>
      <c r="DH46" s="184"/>
      <c r="DI46" s="184"/>
      <c r="DJ46" s="184"/>
      <c r="DK46" s="184"/>
      <c r="DL46" s="184"/>
      <c r="DM46" s="184"/>
      <c r="DN46" s="184"/>
      <c r="DO46" s="184"/>
      <c r="DP46" s="184"/>
      <c r="DQ46" s="184"/>
      <c r="DR46" s="184"/>
      <c r="DS46" s="184"/>
      <c r="DT46" s="184"/>
      <c r="DU46" s="184"/>
      <c r="DV46" s="184"/>
      <c r="DW46" s="184"/>
      <c r="DX46" s="184"/>
      <c r="DY46" s="184"/>
      <c r="DZ46" s="184"/>
      <c r="EA46" s="184"/>
      <c r="EB46" s="184"/>
      <c r="EC46" s="184"/>
      <c r="ED46" s="184"/>
      <c r="EE46" s="184"/>
      <c r="EF46" s="184"/>
      <c r="EG46" s="184"/>
      <c r="EH46" s="184"/>
      <c r="EI46" s="184"/>
      <c r="EJ46" s="184"/>
      <c r="EK46" s="184"/>
      <c r="EL46" s="184"/>
      <c r="EM46" s="184"/>
      <c r="EN46" s="184"/>
      <c r="EO46" s="184"/>
      <c r="EP46" s="184"/>
      <c r="EQ46" s="184"/>
      <c r="ER46" s="184"/>
      <c r="ES46" s="184"/>
      <c r="ET46" s="184"/>
      <c r="EU46" s="184"/>
      <c r="EV46" s="184"/>
      <c r="EW46" s="184"/>
      <c r="EX46" s="184"/>
      <c r="EY46" s="184"/>
      <c r="EZ46" s="184"/>
      <c r="FA46" s="184"/>
      <c r="FB46" s="184"/>
      <c r="FC46" s="184"/>
      <c r="FD46" s="184"/>
      <c r="FE46" s="184"/>
      <c r="FF46" s="184"/>
      <c r="FG46" s="184"/>
      <c r="FH46" s="184"/>
      <c r="FI46" s="184"/>
      <c r="FJ46" s="184"/>
      <c r="FK46" s="184"/>
      <c r="FL46" s="184"/>
      <c r="FM46" s="184"/>
      <c r="FN46" s="184"/>
      <c r="FO46" s="184"/>
      <c r="FP46" s="184"/>
      <c r="FQ46" s="184"/>
      <c r="FR46" s="184"/>
      <c r="FS46" s="184"/>
      <c r="FT46" s="184"/>
      <c r="FU46" s="184"/>
      <c r="FV46" s="184"/>
      <c r="FW46" s="184"/>
      <c r="FX46" s="184"/>
      <c r="FY46" s="184"/>
      <c r="FZ46" s="184"/>
      <c r="GA46" s="184"/>
      <c r="GB46" s="184"/>
      <c r="GC46" s="184"/>
      <c r="GD46" s="184"/>
      <c r="GE46" s="184"/>
      <c r="GF46" s="184"/>
      <c r="GG46" s="184"/>
      <c r="GH46" s="184"/>
      <c r="GI46" s="184"/>
      <c r="GJ46" s="184"/>
      <c r="GK46" s="184"/>
      <c r="GL46" s="184"/>
      <c r="GM46" s="184"/>
      <c r="GN46" s="184"/>
      <c r="GO46" s="184"/>
      <c r="GP46" s="184"/>
      <c r="GQ46" s="184"/>
      <c r="GR46" s="184"/>
      <c r="GS46" s="184"/>
      <c r="GT46" s="184"/>
      <c r="GU46" s="184"/>
      <c r="GV46" s="184"/>
      <c r="GW46" s="184"/>
      <c r="GX46" s="184"/>
      <c r="GY46" s="184"/>
      <c r="GZ46" s="184"/>
      <c r="HA46" s="184"/>
      <c r="HB46" s="184"/>
      <c r="HC46" s="184"/>
      <c r="HD46" s="184"/>
      <c r="HE46" s="184"/>
      <c r="HF46" s="184"/>
      <c r="HG46" s="184"/>
      <c r="HH46" s="184"/>
      <c r="HI46" s="184"/>
      <c r="HJ46" s="184"/>
      <c r="HK46" s="184"/>
      <c r="HL46" s="184"/>
      <c r="HM46" s="184"/>
      <c r="HN46" s="184"/>
      <c r="HO46" s="184"/>
      <c r="HP46" s="184"/>
      <c r="HQ46" s="184"/>
      <c r="HR46" s="184"/>
      <c r="HS46" s="184"/>
      <c r="HT46" s="184"/>
      <c r="HU46" s="184"/>
      <c r="HV46" s="184"/>
      <c r="HW46" s="184"/>
      <c r="HX46" s="184"/>
      <c r="HY46" s="184"/>
      <c r="HZ46" s="184"/>
      <c r="IA46" s="184"/>
      <c r="IB46" s="184"/>
      <c r="IC46" s="184"/>
      <c r="ID46" s="184"/>
      <c r="IE46" s="184"/>
      <c r="IF46" s="184"/>
      <c r="IG46" s="184"/>
      <c r="IH46" s="184"/>
      <c r="II46" s="184"/>
      <c r="IJ46" s="184"/>
      <c r="IK46" s="184"/>
      <c r="IL46" s="184"/>
      <c r="IM46" s="184"/>
      <c r="IN46" s="184"/>
      <c r="IO46" s="184"/>
      <c r="IP46" s="184"/>
      <c r="IQ46" s="184"/>
      <c r="IR46" s="184"/>
      <c r="IS46" s="184"/>
      <c r="IT46" s="184"/>
      <c r="IU46" s="184"/>
    </row>
    <row r="47" spans="1:255" s="43" customFormat="1" ht="24" x14ac:dyDescent="0.2">
      <c r="A47" s="192">
        <v>28</v>
      </c>
      <c r="B47" s="193" t="s">
        <v>69</v>
      </c>
      <c r="C47" s="193" t="s">
        <v>70</v>
      </c>
      <c r="D47" s="193" t="s">
        <v>65</v>
      </c>
      <c r="E47" s="194">
        <f t="shared" si="0"/>
        <v>8445.52</v>
      </c>
      <c r="F47" s="195">
        <f>ROUND( 0.04 * 7.56, 2 )</f>
        <v>0.3</v>
      </c>
      <c r="G47" s="196">
        <f t="shared" si="1"/>
        <v>2534</v>
      </c>
      <c r="H47" s="197" t="s">
        <v>587</v>
      </c>
      <c r="I47" s="197" t="s">
        <v>583</v>
      </c>
      <c r="N47" s="184"/>
      <c r="O47" s="184">
        <f t="shared" si="2"/>
        <v>8445.52</v>
      </c>
      <c r="P47" s="184">
        <f>Source!I45</f>
        <v>8445.52</v>
      </c>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c r="DC47" s="184"/>
      <c r="DD47" s="184"/>
      <c r="DE47" s="184"/>
      <c r="DF47" s="184"/>
      <c r="DG47" s="184"/>
      <c r="DH47" s="184"/>
      <c r="DI47" s="184"/>
      <c r="DJ47" s="184"/>
      <c r="DK47" s="184"/>
      <c r="DL47" s="184"/>
      <c r="DM47" s="184"/>
      <c r="DN47" s="184"/>
      <c r="DO47" s="184"/>
      <c r="DP47" s="184"/>
      <c r="DQ47" s="184"/>
      <c r="DR47" s="184"/>
      <c r="DS47" s="184"/>
      <c r="DT47" s="184"/>
      <c r="DU47" s="184"/>
      <c r="DV47" s="184"/>
      <c r="DW47" s="184"/>
      <c r="DX47" s="184"/>
      <c r="DY47" s="184"/>
      <c r="DZ47" s="184"/>
      <c r="EA47" s="184"/>
      <c r="EB47" s="184"/>
      <c r="EC47" s="184"/>
      <c r="ED47" s="184"/>
      <c r="EE47" s="184"/>
      <c r="EF47" s="184"/>
      <c r="EG47" s="184"/>
      <c r="EH47" s="184"/>
      <c r="EI47" s="184"/>
      <c r="EJ47" s="184"/>
      <c r="EK47" s="184"/>
      <c r="EL47" s="184"/>
      <c r="EM47" s="184"/>
      <c r="EN47" s="184"/>
      <c r="EO47" s="184"/>
      <c r="EP47" s="184"/>
      <c r="EQ47" s="184"/>
      <c r="ER47" s="184"/>
      <c r="ES47" s="184"/>
      <c r="ET47" s="184"/>
      <c r="EU47" s="184"/>
      <c r="EV47" s="184"/>
      <c r="EW47" s="184"/>
      <c r="EX47" s="184"/>
      <c r="EY47" s="184"/>
      <c r="EZ47" s="184"/>
      <c r="FA47" s="184"/>
      <c r="FB47" s="184"/>
      <c r="FC47" s="184"/>
      <c r="FD47" s="184"/>
      <c r="FE47" s="184"/>
      <c r="FF47" s="184"/>
      <c r="FG47" s="184"/>
      <c r="FH47" s="184"/>
      <c r="FI47" s="184"/>
      <c r="FJ47" s="184"/>
      <c r="FK47" s="184"/>
      <c r="FL47" s="184"/>
      <c r="FM47" s="184"/>
      <c r="FN47" s="184"/>
      <c r="FO47" s="184"/>
      <c r="FP47" s="184"/>
      <c r="FQ47" s="184"/>
      <c r="FR47" s="184"/>
      <c r="FS47" s="184"/>
      <c r="FT47" s="184"/>
      <c r="FU47" s="184"/>
      <c r="FV47" s="184"/>
      <c r="FW47" s="184"/>
      <c r="FX47" s="184"/>
      <c r="FY47" s="184"/>
      <c r="FZ47" s="184"/>
      <c r="GA47" s="184"/>
      <c r="GB47" s="184"/>
      <c r="GC47" s="184"/>
      <c r="GD47" s="184"/>
      <c r="GE47" s="184"/>
      <c r="GF47" s="184"/>
      <c r="GG47" s="184"/>
      <c r="GH47" s="184"/>
      <c r="GI47" s="184"/>
      <c r="GJ47" s="184"/>
      <c r="GK47" s="184"/>
      <c r="GL47" s="184"/>
      <c r="GM47" s="184"/>
      <c r="GN47" s="184"/>
      <c r="GO47" s="184"/>
      <c r="GP47" s="184"/>
      <c r="GQ47" s="184"/>
      <c r="GR47" s="184"/>
      <c r="GS47" s="184"/>
      <c r="GT47" s="184"/>
      <c r="GU47" s="184"/>
      <c r="GV47" s="184"/>
      <c r="GW47" s="184"/>
      <c r="GX47" s="184"/>
      <c r="GY47" s="184"/>
      <c r="GZ47" s="184"/>
      <c r="HA47" s="184"/>
      <c r="HB47" s="184"/>
      <c r="HC47" s="184"/>
      <c r="HD47" s="184"/>
      <c r="HE47" s="184"/>
      <c r="HF47" s="184"/>
      <c r="HG47" s="184"/>
      <c r="HH47" s="184"/>
      <c r="HI47" s="184"/>
      <c r="HJ47" s="184"/>
      <c r="HK47" s="184"/>
      <c r="HL47" s="184"/>
      <c r="HM47" s="184"/>
      <c r="HN47" s="184"/>
      <c r="HO47" s="184"/>
      <c r="HP47" s="184"/>
      <c r="HQ47" s="184"/>
      <c r="HR47" s="184"/>
      <c r="HS47" s="184"/>
      <c r="HT47" s="184"/>
      <c r="HU47" s="184"/>
      <c r="HV47" s="184"/>
      <c r="HW47" s="184"/>
      <c r="HX47" s="184"/>
      <c r="HY47" s="184"/>
      <c r="HZ47" s="184"/>
      <c r="IA47" s="184"/>
      <c r="IB47" s="184"/>
      <c r="IC47" s="184"/>
      <c r="ID47" s="184"/>
      <c r="IE47" s="184"/>
      <c r="IF47" s="184"/>
      <c r="IG47" s="184"/>
      <c r="IH47" s="184"/>
      <c r="II47" s="184"/>
      <c r="IJ47" s="184"/>
      <c r="IK47" s="184"/>
      <c r="IL47" s="184"/>
      <c r="IM47" s="184"/>
      <c r="IN47" s="184"/>
      <c r="IO47" s="184"/>
      <c r="IP47" s="184"/>
      <c r="IQ47" s="184"/>
      <c r="IR47" s="184"/>
      <c r="IS47" s="184"/>
      <c r="IT47" s="184"/>
      <c r="IU47" s="184"/>
    </row>
    <row r="48" spans="1:255" s="43" customFormat="1" ht="24" x14ac:dyDescent="0.2">
      <c r="A48" s="192">
        <v>29</v>
      </c>
      <c r="B48" s="193" t="s">
        <v>214</v>
      </c>
      <c r="C48" s="193" t="s">
        <v>215</v>
      </c>
      <c r="D48" s="193" t="s">
        <v>65</v>
      </c>
      <c r="E48" s="194">
        <f t="shared" si="0"/>
        <v>340.92</v>
      </c>
      <c r="F48" s="195">
        <f>ROUND( 0.04 * 7.56, 2 )</f>
        <v>0.3</v>
      </c>
      <c r="G48" s="196">
        <f t="shared" si="1"/>
        <v>102</v>
      </c>
      <c r="H48" s="197" t="s">
        <v>587</v>
      </c>
      <c r="I48" s="197" t="s">
        <v>583</v>
      </c>
      <c r="N48" s="184"/>
      <c r="O48" s="184">
        <f t="shared" si="2"/>
        <v>340.92</v>
      </c>
      <c r="P48" s="184">
        <f>Source!I140</f>
        <v>340.92</v>
      </c>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4"/>
      <c r="BR48" s="184"/>
      <c r="BS48" s="184"/>
      <c r="BT48" s="184"/>
      <c r="BU48" s="184"/>
      <c r="BV48" s="184"/>
      <c r="BW48" s="184"/>
      <c r="BX48" s="184"/>
      <c r="BY48" s="184"/>
      <c r="BZ48" s="184"/>
      <c r="CA48" s="184"/>
      <c r="CB48" s="184"/>
      <c r="CC48" s="184"/>
      <c r="CD48" s="184"/>
      <c r="CE48" s="184"/>
      <c r="CF48" s="184"/>
      <c r="CG48" s="184"/>
      <c r="CH48" s="184"/>
      <c r="CI48" s="184"/>
      <c r="CJ48" s="184"/>
      <c r="CK48" s="184"/>
      <c r="CL48" s="184"/>
      <c r="CM48" s="184"/>
      <c r="CN48" s="184"/>
      <c r="CO48" s="184"/>
      <c r="CP48" s="184"/>
      <c r="CQ48" s="184"/>
      <c r="CR48" s="184"/>
      <c r="CS48" s="184"/>
      <c r="CT48" s="184"/>
      <c r="CU48" s="184"/>
      <c r="CV48" s="184"/>
      <c r="CW48" s="184"/>
      <c r="CX48" s="184"/>
      <c r="CY48" s="184"/>
      <c r="CZ48" s="184"/>
      <c r="DA48" s="184"/>
      <c r="DB48" s="184"/>
      <c r="DC48" s="184"/>
      <c r="DD48" s="184"/>
      <c r="DE48" s="184"/>
      <c r="DF48" s="184"/>
      <c r="DG48" s="184"/>
      <c r="DH48" s="184"/>
      <c r="DI48" s="184"/>
      <c r="DJ48" s="184"/>
      <c r="DK48" s="184"/>
      <c r="DL48" s="184"/>
      <c r="DM48" s="184"/>
      <c r="DN48" s="184"/>
      <c r="DO48" s="184"/>
      <c r="DP48" s="184"/>
      <c r="DQ48" s="184"/>
      <c r="DR48" s="184"/>
      <c r="DS48" s="184"/>
      <c r="DT48" s="184"/>
      <c r="DU48" s="184"/>
      <c r="DV48" s="184"/>
      <c r="DW48" s="184"/>
      <c r="DX48" s="184"/>
      <c r="DY48" s="184"/>
      <c r="DZ48" s="184"/>
      <c r="EA48" s="184"/>
      <c r="EB48" s="184"/>
      <c r="EC48" s="184"/>
      <c r="ED48" s="184"/>
      <c r="EE48" s="184"/>
      <c r="EF48" s="184"/>
      <c r="EG48" s="184"/>
      <c r="EH48" s="184"/>
      <c r="EI48" s="184"/>
      <c r="EJ48" s="184"/>
      <c r="EK48" s="184"/>
      <c r="EL48" s="184"/>
      <c r="EM48" s="184"/>
      <c r="EN48" s="184"/>
      <c r="EO48" s="184"/>
      <c r="EP48" s="184"/>
      <c r="EQ48" s="184"/>
      <c r="ER48" s="184"/>
      <c r="ES48" s="184"/>
      <c r="ET48" s="184"/>
      <c r="EU48" s="184"/>
      <c r="EV48" s="184"/>
      <c r="EW48" s="184"/>
      <c r="EX48" s="184"/>
      <c r="EY48" s="184"/>
      <c r="EZ48" s="184"/>
      <c r="FA48" s="184"/>
      <c r="FB48" s="184"/>
      <c r="FC48" s="184"/>
      <c r="FD48" s="184"/>
      <c r="FE48" s="184"/>
      <c r="FF48" s="184"/>
      <c r="FG48" s="184"/>
      <c r="FH48" s="184"/>
      <c r="FI48" s="184"/>
      <c r="FJ48" s="184"/>
      <c r="FK48" s="184"/>
      <c r="FL48" s="184"/>
      <c r="FM48" s="184"/>
      <c r="FN48" s="184"/>
      <c r="FO48" s="184"/>
      <c r="FP48" s="184"/>
      <c r="FQ48" s="184"/>
      <c r="FR48" s="184"/>
      <c r="FS48" s="184"/>
      <c r="FT48" s="184"/>
      <c r="FU48" s="184"/>
      <c r="FV48" s="184"/>
      <c r="FW48" s="184"/>
      <c r="FX48" s="184"/>
      <c r="FY48" s="184"/>
      <c r="FZ48" s="184"/>
      <c r="GA48" s="184"/>
      <c r="GB48" s="184"/>
      <c r="GC48" s="184"/>
      <c r="GD48" s="184"/>
      <c r="GE48" s="184"/>
      <c r="GF48" s="184"/>
      <c r="GG48" s="184"/>
      <c r="GH48" s="184"/>
      <c r="GI48" s="184"/>
      <c r="GJ48" s="184"/>
      <c r="GK48" s="184"/>
      <c r="GL48" s="184"/>
      <c r="GM48" s="184"/>
      <c r="GN48" s="184"/>
      <c r="GO48" s="184"/>
      <c r="GP48" s="184"/>
      <c r="GQ48" s="184"/>
      <c r="GR48" s="184"/>
      <c r="GS48" s="184"/>
      <c r="GT48" s="184"/>
      <c r="GU48" s="184"/>
      <c r="GV48" s="184"/>
      <c r="GW48" s="184"/>
      <c r="GX48" s="184"/>
      <c r="GY48" s="184"/>
      <c r="GZ48" s="184"/>
      <c r="HA48" s="184"/>
      <c r="HB48" s="184"/>
      <c r="HC48" s="184"/>
      <c r="HD48" s="184"/>
      <c r="HE48" s="184"/>
      <c r="HF48" s="184"/>
      <c r="HG48" s="184"/>
      <c r="HH48" s="184"/>
      <c r="HI48" s="184"/>
      <c r="HJ48" s="184"/>
      <c r="HK48" s="184"/>
      <c r="HL48" s="184"/>
      <c r="HM48" s="184"/>
      <c r="HN48" s="184"/>
      <c r="HO48" s="184"/>
      <c r="HP48" s="184"/>
      <c r="HQ48" s="184"/>
      <c r="HR48" s="184"/>
      <c r="HS48" s="184"/>
      <c r="HT48" s="184"/>
      <c r="HU48" s="184"/>
      <c r="HV48" s="184"/>
      <c r="HW48" s="184"/>
      <c r="HX48" s="184"/>
      <c r="HY48" s="184"/>
      <c r="HZ48" s="184"/>
      <c r="IA48" s="184"/>
      <c r="IB48" s="184"/>
      <c r="IC48" s="184"/>
      <c r="ID48" s="184"/>
      <c r="IE48" s="184"/>
      <c r="IF48" s="184"/>
      <c r="IG48" s="184"/>
      <c r="IH48" s="184"/>
      <c r="II48" s="184"/>
      <c r="IJ48" s="184"/>
      <c r="IK48" s="184"/>
      <c r="IL48" s="184"/>
      <c r="IM48" s="184"/>
      <c r="IN48" s="184"/>
      <c r="IO48" s="184"/>
      <c r="IP48" s="184"/>
      <c r="IQ48" s="184"/>
      <c r="IR48" s="184"/>
      <c r="IS48" s="184"/>
      <c r="IT48" s="184"/>
      <c r="IU48" s="184"/>
    </row>
    <row r="49" spans="1:255" x14ac:dyDescent="0.2">
      <c r="A49" s="188"/>
      <c r="B49" s="188"/>
      <c r="C49" s="189" t="s">
        <v>539</v>
      </c>
      <c r="D49" s="188"/>
      <c r="E49" s="188"/>
      <c r="F49" s="188"/>
      <c r="G49" s="190" t="e">
        <f>ROUND(SUM(G20:G48),0)</f>
        <v>#REF!</v>
      </c>
      <c r="H49" s="188"/>
      <c r="I49" s="188"/>
      <c r="J49" s="23"/>
      <c r="K49" s="23"/>
      <c r="L49" s="23"/>
      <c r="M49" s="187" t="e">
        <f>G49</f>
        <v>#REF!</v>
      </c>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1" spans="1:255" x14ac:dyDescent="0.2">
      <c r="C51" s="185" t="s">
        <v>186</v>
      </c>
      <c r="G51" s="186" t="e">
        <f>ROUND(SUM(M19:M51),0)</f>
        <v>#REF!</v>
      </c>
    </row>
    <row r="54" spans="1:255" x14ac:dyDescent="0.2">
      <c r="A54" s="173" t="s">
        <v>406</v>
      </c>
      <c r="B54" s="173"/>
      <c r="C54" s="178" t="s">
        <v>558</v>
      </c>
      <c r="D54" s="174"/>
      <c r="E54" s="174"/>
      <c r="F54" s="262" t="s">
        <v>548</v>
      </c>
      <c r="G54" s="262"/>
      <c r="BY54" s="175" t="str">
        <f>C54</f>
        <v>Руководитель  ПТС ООО "ОСУ-2"</v>
      </c>
      <c r="BZ54" s="175" t="str">
        <f>F54</f>
        <v>Когтев В. И.</v>
      </c>
      <c r="IU54" s="23"/>
    </row>
    <row r="55" spans="1:255" s="199" customFormat="1" ht="11.25" x14ac:dyDescent="0.2">
      <c r="A55" s="198"/>
      <c r="B55" s="198"/>
      <c r="C55" s="263" t="s">
        <v>543</v>
      </c>
      <c r="D55" s="263"/>
      <c r="E55" s="263"/>
      <c r="F55" s="263" t="s">
        <v>544</v>
      </c>
      <c r="G55" s="263"/>
    </row>
    <row r="56" spans="1:255" x14ac:dyDescent="0.2">
      <c r="A56" s="18"/>
      <c r="B56" s="18"/>
      <c r="C56" s="18"/>
      <c r="D56" s="11"/>
      <c r="E56" s="18"/>
      <c r="F56" s="18"/>
      <c r="G56" s="18"/>
    </row>
    <row r="57" spans="1:255" ht="22.5" x14ac:dyDescent="0.2">
      <c r="A57" s="173" t="s">
        <v>549</v>
      </c>
      <c r="B57" s="173"/>
      <c r="C57" s="178" t="s">
        <v>550</v>
      </c>
      <c r="D57" s="174"/>
      <c r="E57" s="174"/>
      <c r="F57" s="262" t="s">
        <v>551</v>
      </c>
      <c r="G57" s="262"/>
      <c r="BY57" s="175" t="str">
        <f>C57</f>
        <v>Ведущий инженер-сметчик сметно-расчетной службы ООО "ОДСК"</v>
      </c>
      <c r="BZ57" s="175" t="str">
        <f>F57</f>
        <v>Чикалина Е. А.</v>
      </c>
      <c r="IU57" s="23"/>
    </row>
    <row r="58" spans="1:255" s="199" customFormat="1" ht="11.25" x14ac:dyDescent="0.2">
      <c r="A58" s="198"/>
      <c r="B58" s="198"/>
      <c r="C58" s="263" t="s">
        <v>543</v>
      </c>
      <c r="D58" s="263"/>
      <c r="E58" s="263"/>
      <c r="F58" s="263" t="s">
        <v>544</v>
      </c>
      <c r="G58" s="263"/>
    </row>
    <row r="59" spans="1:255" x14ac:dyDescent="0.2">
      <c r="A59" s="18"/>
      <c r="B59" s="18"/>
      <c r="C59" s="18"/>
      <c r="D59" s="11"/>
      <c r="E59" s="18"/>
      <c r="F59" s="18"/>
      <c r="G59" s="18"/>
    </row>
    <row r="60" spans="1:255" ht="22.5" x14ac:dyDescent="0.2">
      <c r="A60" s="173" t="s">
        <v>552</v>
      </c>
      <c r="B60" s="173"/>
      <c r="C60" s="178" t="s">
        <v>553</v>
      </c>
      <c r="D60" s="174"/>
      <c r="E60" s="174"/>
      <c r="F60" s="262" t="s">
        <v>554</v>
      </c>
      <c r="G60" s="262"/>
      <c r="BY60" s="175" t="str">
        <f>C60</f>
        <v>Главный инженер-сметчик сметно-расчетной службы ООО "ОДСК"</v>
      </c>
      <c r="BZ60" s="175" t="str">
        <f>F60</f>
        <v>Полшведкина А. Н.</v>
      </c>
      <c r="IU60" s="23"/>
    </row>
    <row r="61" spans="1:255" s="199" customFormat="1" ht="11.25" x14ac:dyDescent="0.2">
      <c r="A61" s="198"/>
      <c r="B61" s="198"/>
      <c r="C61" s="263" t="s">
        <v>543</v>
      </c>
      <c r="D61" s="263"/>
      <c r="E61" s="263"/>
      <c r="F61" s="263" t="s">
        <v>544</v>
      </c>
      <c r="G61" s="263"/>
    </row>
    <row r="62" spans="1:255" x14ac:dyDescent="0.2">
      <c r="A62" s="18"/>
      <c r="B62" s="18"/>
      <c r="C62" s="18"/>
      <c r="D62" s="11" t="s">
        <v>545</v>
      </c>
      <c r="E62" s="18"/>
      <c r="F62" s="18"/>
      <c r="G62" s="18"/>
    </row>
  </sheetData>
  <sortState ref="A20:IU48">
    <sortCondition ref="C20"/>
    <sortCondition ref="D20"/>
  </sortState>
  <mergeCells count="19">
    <mergeCell ref="C55:E55"/>
    <mergeCell ref="F55:G55"/>
    <mergeCell ref="A1:G1"/>
    <mergeCell ref="C3:G3"/>
    <mergeCell ref="C4:G4"/>
    <mergeCell ref="C5:G5"/>
    <mergeCell ref="C6:G6"/>
    <mergeCell ref="A7:G7"/>
    <mergeCell ref="A8:G8"/>
    <mergeCell ref="A9:G9"/>
    <mergeCell ref="A10:G10"/>
    <mergeCell ref="B11:G11"/>
    <mergeCell ref="F54:G54"/>
    <mergeCell ref="F57:G57"/>
    <mergeCell ref="C58:E58"/>
    <mergeCell ref="F58:G58"/>
    <mergeCell ref="F60:G60"/>
    <mergeCell ref="C61:E61"/>
    <mergeCell ref="F61:G61"/>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255"/>
  <sheetViews>
    <sheetView tabSelected="1" view="pageBreakPreview" topLeftCell="A207" zoomScaleNormal="100" zoomScaleSheetLayoutView="100" workbookViewId="0">
      <selection activeCell="C218" sqref="C218"/>
    </sheetView>
  </sheetViews>
  <sheetFormatPr defaultRowHeight="12.75" outlineLevelRow="1" x14ac:dyDescent="0.2"/>
  <cols>
    <col min="1" max="1" width="4.7109375" customWidth="1"/>
    <col min="2" max="2" width="16.7109375" customWidth="1"/>
    <col min="3" max="3" width="51.7109375" customWidth="1"/>
    <col min="4" max="4" width="9.7109375" customWidth="1"/>
    <col min="5" max="5" width="7.7109375" customWidth="1"/>
    <col min="12" max="65" width="0" hidden="1" customWidth="1"/>
    <col min="66" max="67" width="52.7109375" hidden="1" customWidth="1"/>
    <col min="68" max="68" width="88.7109375" hidden="1" customWidth="1"/>
    <col min="69" max="70" width="108.7109375" hidden="1" customWidth="1"/>
    <col min="71" max="71" width="21.7109375" hidden="1" customWidth="1"/>
    <col min="72" max="72" width="88.7109375" hidden="1" customWidth="1"/>
    <col min="73" max="73" width="52.7109375" hidden="1" customWidth="1"/>
    <col min="74" max="74" width="21.7109375" hidden="1" customWidth="1"/>
    <col min="75" max="252" width="0" hidden="1" customWidth="1"/>
  </cols>
  <sheetData>
    <row r="1" spans="1:251" s="218" customFormat="1" ht="16.5" x14ac:dyDescent="0.3">
      <c r="C1" s="287" t="s">
        <v>777</v>
      </c>
      <c r="D1" s="287"/>
      <c r="E1" s="287"/>
      <c r="F1" s="288"/>
      <c r="G1" s="288"/>
      <c r="H1" s="288"/>
      <c r="I1" s="288"/>
      <c r="J1" s="288"/>
      <c r="K1" s="288"/>
      <c r="L1" s="288"/>
    </row>
    <row r="2" spans="1:251" ht="16.5" outlineLevel="1" x14ac:dyDescent="0.3">
      <c r="A2" s="218"/>
      <c r="B2" s="218"/>
      <c r="C2" s="289" t="s">
        <v>778</v>
      </c>
      <c r="D2" s="289"/>
      <c r="E2" s="289"/>
      <c r="F2" s="288"/>
      <c r="G2" s="288"/>
      <c r="H2" s="288"/>
      <c r="I2" s="288"/>
      <c r="J2" s="288"/>
      <c r="K2" s="288"/>
      <c r="L2" s="288"/>
    </row>
    <row r="3" spans="1:251" ht="15.75" outlineLevel="1" x14ac:dyDescent="0.25">
      <c r="A3" s="218"/>
      <c r="B3" s="218"/>
      <c r="E3" s="290" t="s">
        <v>779</v>
      </c>
      <c r="F3" s="290"/>
      <c r="G3" s="228"/>
      <c r="H3" s="228"/>
      <c r="I3" s="228"/>
      <c r="J3" s="228"/>
      <c r="K3" s="228"/>
      <c r="L3" s="228"/>
    </row>
    <row r="4" spans="1:251" ht="16.5" outlineLevel="1" x14ac:dyDescent="0.3">
      <c r="A4" s="218"/>
      <c r="B4" s="218"/>
      <c r="C4" s="226"/>
      <c r="D4" s="226"/>
      <c r="E4" s="227"/>
      <c r="F4" s="228"/>
      <c r="G4" s="228"/>
      <c r="H4" s="228"/>
      <c r="I4" s="228"/>
      <c r="J4" s="228"/>
      <c r="K4" s="228"/>
      <c r="L4" s="228"/>
    </row>
    <row r="5" spans="1:251" ht="18.75" outlineLevel="1" x14ac:dyDescent="0.3">
      <c r="C5" s="233" t="s">
        <v>784</v>
      </c>
      <c r="L5" s="229"/>
    </row>
    <row r="6" spans="1:251" ht="16.5" outlineLevel="1" x14ac:dyDescent="0.3">
      <c r="L6" s="229"/>
    </row>
    <row r="7" spans="1:251" ht="18" customHeight="1" x14ac:dyDescent="0.2">
      <c r="A7" s="21" t="s">
        <v>408</v>
      </c>
      <c r="C7" s="283"/>
      <c r="D7" s="283"/>
      <c r="E7" s="283"/>
    </row>
    <row r="8" spans="1:251" x14ac:dyDescent="0.2">
      <c r="A8" s="21" t="s">
        <v>409</v>
      </c>
      <c r="C8" s="283" t="s">
        <v>782</v>
      </c>
      <c r="D8" s="283"/>
      <c r="E8" s="283"/>
      <c r="F8" s="284"/>
      <c r="G8" s="284"/>
      <c r="H8" s="284"/>
      <c r="I8" s="284"/>
      <c r="J8" s="284"/>
      <c r="K8" s="284"/>
      <c r="L8" s="284"/>
      <c r="M8" s="284"/>
    </row>
    <row r="9" spans="1:251" ht="18.75" customHeight="1" x14ac:dyDescent="0.2">
      <c r="A9" s="21"/>
      <c r="C9" s="219" t="s">
        <v>783</v>
      </c>
      <c r="D9" s="219"/>
      <c r="E9" s="219"/>
      <c r="F9" s="230"/>
      <c r="G9" s="230"/>
      <c r="H9" s="230"/>
      <c r="I9" s="230"/>
      <c r="J9" s="230"/>
      <c r="K9" s="230"/>
      <c r="L9" s="230"/>
      <c r="M9" s="230"/>
    </row>
    <row r="10" spans="1:251" x14ac:dyDescent="0.2">
      <c r="A10" s="21" t="s">
        <v>410</v>
      </c>
      <c r="C10" s="285" t="s">
        <v>817</v>
      </c>
      <c r="D10" s="285"/>
      <c r="E10" s="285"/>
      <c r="F10" s="285"/>
      <c r="G10" s="285"/>
      <c r="H10" s="285"/>
      <c r="I10" s="285"/>
      <c r="J10" s="285"/>
      <c r="K10" s="285"/>
      <c r="L10" s="285"/>
    </row>
    <row r="11" spans="1:251" x14ac:dyDescent="0.2">
      <c r="A11" s="21"/>
      <c r="C11" s="220"/>
      <c r="D11" s="219"/>
      <c r="E11" s="219"/>
    </row>
    <row r="12" spans="1:251" ht="16.5" x14ac:dyDescent="0.3">
      <c r="A12" s="232"/>
      <c r="B12" s="286" t="s">
        <v>780</v>
      </c>
      <c r="C12" s="286"/>
      <c r="D12" s="286"/>
      <c r="E12" s="286"/>
      <c r="F12" s="286"/>
      <c r="G12" s="286"/>
      <c r="H12" s="286"/>
      <c r="I12" s="286"/>
      <c r="J12" s="286"/>
      <c r="K12" s="286"/>
      <c r="L12" s="286"/>
      <c r="M12" s="231"/>
    </row>
    <row r="13" spans="1:251" ht="16.5" x14ac:dyDescent="0.3">
      <c r="A13" s="232"/>
      <c r="B13" s="286" t="s">
        <v>781</v>
      </c>
      <c r="C13" s="286"/>
      <c r="D13" s="286"/>
      <c r="E13" s="286"/>
      <c r="F13" s="286"/>
      <c r="G13" s="286"/>
      <c r="H13" s="286"/>
      <c r="I13" s="286"/>
      <c r="J13" s="286"/>
      <c r="K13" s="286"/>
      <c r="L13" s="286"/>
      <c r="M13" s="231"/>
    </row>
    <row r="14" spans="1:251" ht="16.5" customHeight="1" x14ac:dyDescent="0.2"/>
    <row r="15" spans="1:251" ht="16.5" customHeight="1" outlineLevel="1" x14ac:dyDescent="0.2">
      <c r="A15" s="21"/>
      <c r="C15" s="285"/>
      <c r="D15" s="285"/>
      <c r="E15" s="285"/>
      <c r="BP15" s="45"/>
      <c r="IQ15" s="23"/>
    </row>
    <row r="16" spans="1:251" ht="16.5" customHeight="1" outlineLevel="1" x14ac:dyDescent="0.2"/>
    <row r="17" spans="1:251" ht="18.75" outlineLevel="1" x14ac:dyDescent="0.3">
      <c r="A17" s="279" t="s">
        <v>430</v>
      </c>
      <c r="B17" s="279"/>
      <c r="C17" s="279"/>
      <c r="D17" s="279"/>
      <c r="E17" s="279"/>
    </row>
    <row r="18" spans="1:251" ht="13.5" outlineLevel="1" thickBot="1" x14ac:dyDescent="0.25">
      <c r="A18" s="313" t="s">
        <v>15</v>
      </c>
      <c r="B18" s="313"/>
      <c r="C18" s="313"/>
      <c r="D18" s="313"/>
      <c r="E18" s="313"/>
      <c r="BR18" s="26" t="str">
        <f>A18</f>
        <v>Устройство перегородок из листовых материалов на каркасес</v>
      </c>
      <c r="IQ18" s="23"/>
    </row>
    <row r="19" spans="1:251" ht="12.75" customHeight="1" x14ac:dyDescent="0.2">
      <c r="A19" s="297" t="s">
        <v>440</v>
      </c>
      <c r="B19" s="299" t="s">
        <v>441</v>
      </c>
      <c r="C19" s="299" t="s">
        <v>442</v>
      </c>
      <c r="D19" s="299" t="s">
        <v>443</v>
      </c>
      <c r="E19" s="299" t="s">
        <v>444</v>
      </c>
    </row>
    <row r="20" spans="1:251" x14ac:dyDescent="0.2">
      <c r="A20" s="298"/>
      <c r="B20" s="300"/>
      <c r="C20" s="300"/>
      <c r="D20" s="300"/>
      <c r="E20" s="300"/>
    </row>
    <row r="21" spans="1:251" x14ac:dyDescent="0.2">
      <c r="A21" s="298"/>
      <c r="B21" s="300"/>
      <c r="C21" s="300"/>
      <c r="D21" s="300"/>
      <c r="E21" s="300"/>
    </row>
    <row r="22" spans="1:251" ht="13.5" thickBot="1" x14ac:dyDescent="0.25">
      <c r="A22" s="298"/>
      <c r="B22" s="300"/>
      <c r="C22" s="300"/>
      <c r="D22" s="300"/>
      <c r="E22" s="300"/>
    </row>
    <row r="23" spans="1:251" ht="13.5" thickBot="1" x14ac:dyDescent="0.25">
      <c r="A23" s="49">
        <v>1</v>
      </c>
      <c r="B23" s="49">
        <v>2</v>
      </c>
      <c r="C23" s="49">
        <v>3</v>
      </c>
      <c r="D23" s="49">
        <v>4</v>
      </c>
      <c r="E23" s="49">
        <v>5</v>
      </c>
    </row>
    <row r="24" spans="1:251" x14ac:dyDescent="0.2">
      <c r="A24" s="50"/>
      <c r="B24" s="50"/>
      <c r="C24" s="50"/>
      <c r="D24" s="50"/>
      <c r="E24" s="50"/>
    </row>
    <row r="25" spans="1:251" x14ac:dyDescent="0.2">
      <c r="A25" s="291" t="s">
        <v>454</v>
      </c>
      <c r="B25" s="291"/>
      <c r="C25" s="292" t="s">
        <v>457</v>
      </c>
      <c r="D25" s="292"/>
      <c r="E25" s="292"/>
      <c r="BT25" s="51" t="str">
        <f>C25</f>
        <v xml:space="preserve"> Зашивки выше 0,000</v>
      </c>
      <c r="IQ25" s="23"/>
    </row>
    <row r="26" spans="1:251" ht="13.5" thickBot="1" x14ac:dyDescent="0.25"/>
    <row r="27" spans="1:251" ht="48" x14ac:dyDescent="0.2">
      <c r="A27" s="53">
        <v>14</v>
      </c>
      <c r="B27" s="61" t="s">
        <v>19</v>
      </c>
      <c r="C27" s="54" t="s">
        <v>20</v>
      </c>
      <c r="D27" s="55" t="s">
        <v>21</v>
      </c>
      <c r="E27" s="56">
        <v>4.58</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row>
    <row r="28" spans="1:251" ht="48.75" thickBot="1" x14ac:dyDescent="0.25">
      <c r="A28" s="126">
        <v>34</v>
      </c>
      <c r="B28" s="133" t="s">
        <v>97</v>
      </c>
      <c r="C28" s="127" t="s">
        <v>98</v>
      </c>
      <c r="D28" s="128" t="s">
        <v>21</v>
      </c>
      <c r="E28" s="129">
        <v>1.48</v>
      </c>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row>
    <row r="29" spans="1:251" x14ac:dyDescent="0.2">
      <c r="A29" s="50"/>
      <c r="B29" s="50"/>
      <c r="C29" s="50"/>
      <c r="D29" s="50"/>
      <c r="E29" s="50"/>
    </row>
    <row r="30" spans="1:251" x14ac:dyDescent="0.2">
      <c r="A30" s="291" t="s">
        <v>454</v>
      </c>
      <c r="B30" s="291"/>
      <c r="C30" s="292" t="s">
        <v>531</v>
      </c>
      <c r="D30" s="292"/>
      <c r="E30" s="292"/>
      <c r="BT30" s="51" t="str">
        <f>C30</f>
        <v xml:space="preserve"> Перегородка с/уз котельной</v>
      </c>
      <c r="IQ30" s="23"/>
    </row>
    <row r="31" spans="1:251" ht="13.5" thickBot="1" x14ac:dyDescent="0.25"/>
    <row r="32" spans="1:251" ht="56.25" x14ac:dyDescent="0.2">
      <c r="A32" s="53">
        <v>1</v>
      </c>
      <c r="B32" s="61" t="s">
        <v>190</v>
      </c>
      <c r="C32" s="54" t="s">
        <v>191</v>
      </c>
      <c r="D32" s="55" t="s">
        <v>192</v>
      </c>
      <c r="E32" s="56">
        <v>0.09</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row>
    <row r="33" spans="1:251" outlineLevel="1" x14ac:dyDescent="0.2"/>
    <row r="34" spans="1:251" ht="18.75" outlineLevel="1" x14ac:dyDescent="0.3">
      <c r="A34" s="279" t="s">
        <v>654</v>
      </c>
      <c r="B34" s="279"/>
      <c r="C34" s="279"/>
      <c r="D34" s="279"/>
      <c r="E34" s="279"/>
    </row>
    <row r="35" spans="1:251" outlineLevel="1" x14ac:dyDescent="0.2">
      <c r="A35" s="312" t="s">
        <v>653</v>
      </c>
      <c r="B35" s="312"/>
      <c r="C35" s="312"/>
      <c r="D35" s="312"/>
      <c r="E35" s="312"/>
      <c r="BU35" s="175" t="e">
        <f>#REF!</f>
        <v>#REF!</v>
      </c>
      <c r="BV35" s="175" t="e">
        <f>#REF!</f>
        <v>#REF!</v>
      </c>
      <c r="IQ35" s="23"/>
    </row>
    <row r="36" spans="1:251" s="177" customFormat="1" ht="13.5" outlineLevel="1" thickBot="1" x14ac:dyDescent="0.25">
      <c r="A36" s="16"/>
      <c r="B36"/>
      <c r="C36"/>
      <c r="D36"/>
      <c r="E36"/>
    </row>
    <row r="37" spans="1:251" ht="12.75" customHeight="1" outlineLevel="1" x14ac:dyDescent="0.2">
      <c r="A37" s="297" t="s">
        <v>440</v>
      </c>
      <c r="B37" s="299" t="s">
        <v>441</v>
      </c>
      <c r="C37" s="299" t="s">
        <v>442</v>
      </c>
      <c r="D37" s="299" t="s">
        <v>443</v>
      </c>
      <c r="E37" s="299" t="s">
        <v>444</v>
      </c>
    </row>
    <row r="38" spans="1:251" x14ac:dyDescent="0.2">
      <c r="A38" s="298"/>
      <c r="B38" s="300"/>
      <c r="C38" s="300"/>
      <c r="D38" s="300"/>
      <c r="E38" s="300"/>
    </row>
    <row r="39" spans="1:251" x14ac:dyDescent="0.2">
      <c r="A39" s="298"/>
      <c r="B39" s="300"/>
      <c r="C39" s="300"/>
      <c r="D39" s="300"/>
      <c r="E39" s="300"/>
    </row>
    <row r="40" spans="1:251" ht="13.5" thickBot="1" x14ac:dyDescent="0.25">
      <c r="A40" s="298"/>
      <c r="B40" s="300"/>
      <c r="C40" s="300"/>
      <c r="D40" s="300"/>
      <c r="E40" s="300"/>
    </row>
    <row r="41" spans="1:251" ht="13.5" thickBot="1" x14ac:dyDescent="0.25">
      <c r="A41" s="49">
        <v>1</v>
      </c>
      <c r="B41" s="49">
        <v>2</v>
      </c>
      <c r="C41" s="49">
        <v>3</v>
      </c>
      <c r="D41" s="49">
        <v>4</v>
      </c>
      <c r="E41" s="49">
        <v>5</v>
      </c>
    </row>
    <row r="42" spans="1:251" ht="13.5" thickBot="1" x14ac:dyDescent="0.25">
      <c r="A42" s="50"/>
      <c r="B42" s="50"/>
      <c r="C42" s="50"/>
      <c r="D42" s="50"/>
      <c r="E42" s="50"/>
    </row>
    <row r="43" spans="1:251" ht="24" x14ac:dyDescent="0.2">
      <c r="A43" s="53">
        <v>1</v>
      </c>
      <c r="B43" s="61" t="s">
        <v>652</v>
      </c>
      <c r="C43" s="54" t="s">
        <v>651</v>
      </c>
      <c r="D43" s="55" t="s">
        <v>89</v>
      </c>
      <c r="E43" s="56">
        <v>0.26100000000000001</v>
      </c>
    </row>
    <row r="44" spans="1:251" ht="13.5" thickBot="1" x14ac:dyDescent="0.25">
      <c r="A44" s="126">
        <v>2</v>
      </c>
      <c r="B44" s="133" t="s">
        <v>650</v>
      </c>
      <c r="C44" s="127" t="s">
        <v>649</v>
      </c>
      <c r="D44" s="128" t="s">
        <v>648</v>
      </c>
      <c r="E44" s="129">
        <v>8</v>
      </c>
    </row>
    <row r="45" spans="1:251" x14ac:dyDescent="0.2">
      <c r="A45" s="50"/>
      <c r="B45" s="50"/>
      <c r="C45" s="50"/>
      <c r="D45" s="50"/>
      <c r="E45" s="50"/>
    </row>
    <row r="46" spans="1:251" x14ac:dyDescent="0.2">
      <c r="A46" s="221"/>
      <c r="B46" s="221"/>
      <c r="C46" s="296" t="s">
        <v>647</v>
      </c>
      <c r="D46" s="296"/>
      <c r="E46" s="296"/>
    </row>
    <row r="47" spans="1:251" ht="13.5" thickBot="1" x14ac:dyDescent="0.25"/>
    <row r="48" spans="1:251" x14ac:dyDescent="0.2">
      <c r="A48" s="53">
        <v>3</v>
      </c>
      <c r="B48" s="61" t="s">
        <v>646</v>
      </c>
      <c r="C48" s="54" t="s">
        <v>645</v>
      </c>
      <c r="D48" s="55" t="s">
        <v>642</v>
      </c>
      <c r="E48" s="56">
        <v>234</v>
      </c>
    </row>
    <row r="49" spans="1:5" x14ac:dyDescent="0.2">
      <c r="A49" s="126">
        <v>4</v>
      </c>
      <c r="B49" s="133" t="s">
        <v>644</v>
      </c>
      <c r="C49" s="127" t="s">
        <v>643</v>
      </c>
      <c r="D49" s="128" t="s">
        <v>642</v>
      </c>
      <c r="E49" s="129">
        <v>1</v>
      </c>
    </row>
    <row r="50" spans="1:5" x14ac:dyDescent="0.2">
      <c r="A50" s="126">
        <v>5</v>
      </c>
      <c r="B50" s="133" t="s">
        <v>641</v>
      </c>
      <c r="C50" s="127" t="s">
        <v>640</v>
      </c>
      <c r="D50" s="128" t="s">
        <v>637</v>
      </c>
      <c r="E50" s="129">
        <v>0.01</v>
      </c>
    </row>
    <row r="51" spans="1:5" x14ac:dyDescent="0.2">
      <c r="A51" s="126">
        <v>6</v>
      </c>
      <c r="B51" s="133" t="s">
        <v>639</v>
      </c>
      <c r="C51" s="127" t="s">
        <v>638</v>
      </c>
      <c r="D51" s="128" t="s">
        <v>637</v>
      </c>
      <c r="E51" s="129">
        <v>2.34</v>
      </c>
    </row>
    <row r="55" spans="1:5" ht="18.75" x14ac:dyDescent="0.3">
      <c r="A55" s="279" t="s">
        <v>764</v>
      </c>
      <c r="B55" s="279"/>
      <c r="C55" s="279"/>
      <c r="D55" s="279"/>
      <c r="E55" s="279"/>
    </row>
    <row r="56" spans="1:5" x14ac:dyDescent="0.2">
      <c r="A56" s="312" t="s">
        <v>763</v>
      </c>
      <c r="B56" s="312"/>
      <c r="C56" s="312"/>
      <c r="D56" s="312"/>
      <c r="E56" s="312"/>
    </row>
    <row r="57" spans="1:5" ht="13.5" thickBot="1" x14ac:dyDescent="0.25">
      <c r="A57" s="21" t="s">
        <v>431</v>
      </c>
      <c r="C57" s="283"/>
      <c r="D57" s="283"/>
      <c r="E57" s="283"/>
    </row>
    <row r="58" spans="1:5" ht="12.75" customHeight="1" x14ac:dyDescent="0.2">
      <c r="A58" s="297" t="s">
        <v>440</v>
      </c>
      <c r="B58" s="299" t="s">
        <v>441</v>
      </c>
      <c r="C58" s="299" t="s">
        <v>442</v>
      </c>
      <c r="D58" s="299" t="s">
        <v>443</v>
      </c>
      <c r="E58" s="299" t="s">
        <v>444</v>
      </c>
    </row>
    <row r="59" spans="1:5" x14ac:dyDescent="0.2">
      <c r="A59" s="298"/>
      <c r="B59" s="300"/>
      <c r="C59" s="300"/>
      <c r="D59" s="300"/>
      <c r="E59" s="300"/>
    </row>
    <row r="60" spans="1:5" x14ac:dyDescent="0.2">
      <c r="A60" s="298"/>
      <c r="B60" s="300"/>
      <c r="C60" s="300"/>
      <c r="D60" s="300"/>
      <c r="E60" s="300"/>
    </row>
    <row r="61" spans="1:5" ht="13.5" thickBot="1" x14ac:dyDescent="0.25">
      <c r="A61" s="298"/>
      <c r="B61" s="300"/>
      <c r="C61" s="300"/>
      <c r="D61" s="300"/>
      <c r="E61" s="300"/>
    </row>
    <row r="62" spans="1:5" ht="13.5" thickBot="1" x14ac:dyDescent="0.25">
      <c r="A62" s="49">
        <v>1</v>
      </c>
      <c r="B62" s="49">
        <v>2</v>
      </c>
      <c r="C62" s="49">
        <v>3</v>
      </c>
      <c r="D62" s="49">
        <v>4</v>
      </c>
      <c r="E62" s="49">
        <v>5</v>
      </c>
    </row>
    <row r="63" spans="1:5" x14ac:dyDescent="0.2">
      <c r="A63" s="50"/>
      <c r="B63" s="50"/>
      <c r="C63" s="50"/>
      <c r="D63" s="50"/>
      <c r="E63" s="50"/>
    </row>
    <row r="64" spans="1:5" x14ac:dyDescent="0.2">
      <c r="A64" s="221"/>
      <c r="B64" s="221"/>
      <c r="C64" s="296" t="s">
        <v>762</v>
      </c>
      <c r="D64" s="296"/>
      <c r="E64" s="296"/>
    </row>
    <row r="66" spans="1:5" ht="24" x14ac:dyDescent="0.2">
      <c r="A66" s="126">
        <v>4</v>
      </c>
      <c r="B66" s="133" t="s">
        <v>761</v>
      </c>
      <c r="C66" s="127" t="s">
        <v>760</v>
      </c>
      <c r="D66" s="128" t="s">
        <v>759</v>
      </c>
      <c r="E66" s="129">
        <v>0.56599999999999995</v>
      </c>
    </row>
    <row r="67" spans="1:5" ht="24" x14ac:dyDescent="0.2">
      <c r="A67" s="126">
        <v>5</v>
      </c>
      <c r="B67" s="133" t="s">
        <v>749</v>
      </c>
      <c r="C67" s="127" t="s">
        <v>758</v>
      </c>
      <c r="D67" s="128" t="s">
        <v>666</v>
      </c>
      <c r="E67" s="129">
        <v>0.56599999999999995</v>
      </c>
    </row>
    <row r="68" spans="1:5" ht="36" x14ac:dyDescent="0.2">
      <c r="A68" s="126">
        <v>6</v>
      </c>
      <c r="B68" s="133" t="s">
        <v>757</v>
      </c>
      <c r="C68" s="127" t="s">
        <v>756</v>
      </c>
      <c r="D68" s="128" t="s">
        <v>666</v>
      </c>
      <c r="E68" s="129">
        <v>1.3919999999999999</v>
      </c>
    </row>
    <row r="69" spans="1:5" ht="56.25" x14ac:dyDescent="0.2">
      <c r="A69" s="126">
        <v>7</v>
      </c>
      <c r="B69" s="133" t="s">
        <v>755</v>
      </c>
      <c r="C69" s="127" t="s">
        <v>754</v>
      </c>
      <c r="D69" s="128" t="s">
        <v>736</v>
      </c>
      <c r="E69" s="129">
        <v>1.3919999999999999</v>
      </c>
    </row>
    <row r="70" spans="1:5" ht="24" x14ac:dyDescent="0.2">
      <c r="A70" s="126">
        <v>8</v>
      </c>
      <c r="B70" s="133" t="s">
        <v>753</v>
      </c>
      <c r="C70" s="127" t="s">
        <v>752</v>
      </c>
      <c r="D70" s="128" t="s">
        <v>660</v>
      </c>
      <c r="E70" s="129">
        <v>26.33</v>
      </c>
    </row>
    <row r="71" spans="1:5" ht="24" x14ac:dyDescent="0.2">
      <c r="A71" s="126">
        <v>9</v>
      </c>
      <c r="B71" s="133" t="s">
        <v>751</v>
      </c>
      <c r="C71" s="127" t="s">
        <v>750</v>
      </c>
      <c r="D71" s="128" t="s">
        <v>666</v>
      </c>
      <c r="E71" s="129">
        <v>26.43</v>
      </c>
    </row>
    <row r="72" spans="1:5" ht="24" x14ac:dyDescent="0.2">
      <c r="A72" s="126">
        <v>10</v>
      </c>
      <c r="B72" s="133" t="s">
        <v>749</v>
      </c>
      <c r="C72" s="127" t="s">
        <v>748</v>
      </c>
      <c r="D72" s="128" t="s">
        <v>666</v>
      </c>
      <c r="E72" s="129">
        <v>26.43</v>
      </c>
    </row>
    <row r="73" spans="1:5" ht="36" x14ac:dyDescent="0.2">
      <c r="A73" s="126">
        <v>11</v>
      </c>
      <c r="B73" s="133" t="s">
        <v>747</v>
      </c>
      <c r="C73" s="127" t="s">
        <v>746</v>
      </c>
      <c r="D73" s="128" t="s">
        <v>666</v>
      </c>
      <c r="E73" s="129">
        <v>16.28</v>
      </c>
    </row>
    <row r="74" spans="1:5" ht="36" x14ac:dyDescent="0.2">
      <c r="A74" s="126">
        <v>12</v>
      </c>
      <c r="B74" s="133" t="s">
        <v>745</v>
      </c>
      <c r="C74" s="127" t="s">
        <v>744</v>
      </c>
      <c r="D74" s="128" t="s">
        <v>666</v>
      </c>
      <c r="E74" s="129">
        <v>16.28</v>
      </c>
    </row>
    <row r="75" spans="1:5" ht="36" x14ac:dyDescent="0.2">
      <c r="A75" s="126">
        <v>13</v>
      </c>
      <c r="B75" s="133" t="s">
        <v>747</v>
      </c>
      <c r="C75" s="127" t="s">
        <v>746</v>
      </c>
      <c r="D75" s="128" t="s">
        <v>666</v>
      </c>
      <c r="E75" s="129">
        <v>9.32</v>
      </c>
    </row>
    <row r="76" spans="1:5" ht="36" x14ac:dyDescent="0.2">
      <c r="A76" s="126">
        <v>14</v>
      </c>
      <c r="B76" s="133" t="s">
        <v>745</v>
      </c>
      <c r="C76" s="127" t="s">
        <v>744</v>
      </c>
      <c r="D76" s="128" t="s">
        <v>666</v>
      </c>
      <c r="E76" s="129">
        <v>9.32</v>
      </c>
    </row>
    <row r="77" spans="1:5" x14ac:dyDescent="0.2">
      <c r="A77" s="221"/>
      <c r="B77" s="221"/>
      <c r="C77" s="296" t="s">
        <v>743</v>
      </c>
      <c r="D77" s="296"/>
      <c r="E77" s="296"/>
    </row>
    <row r="79" spans="1:5" x14ac:dyDescent="0.2">
      <c r="A79" s="126">
        <v>22</v>
      </c>
      <c r="B79" s="133" t="s">
        <v>726</v>
      </c>
      <c r="C79" s="127" t="s">
        <v>739</v>
      </c>
      <c r="D79" s="128" t="s">
        <v>666</v>
      </c>
      <c r="E79" s="129">
        <v>0.05</v>
      </c>
    </row>
    <row r="80" spans="1:5" ht="56.25" x14ac:dyDescent="0.2">
      <c r="A80" s="126">
        <v>23</v>
      </c>
      <c r="B80" s="133" t="s">
        <v>738</v>
      </c>
      <c r="C80" s="127" t="s">
        <v>737</v>
      </c>
      <c r="D80" s="128" t="s">
        <v>736</v>
      </c>
      <c r="E80" s="129">
        <v>5.59</v>
      </c>
    </row>
    <row r="81" spans="1:5" ht="45" x14ac:dyDescent="0.2">
      <c r="A81" s="126">
        <v>24</v>
      </c>
      <c r="B81" s="133" t="s">
        <v>735</v>
      </c>
      <c r="C81" s="127" t="s">
        <v>734</v>
      </c>
      <c r="D81" s="128" t="s">
        <v>733</v>
      </c>
      <c r="E81" s="129">
        <v>2.08</v>
      </c>
    </row>
    <row r="82" spans="1:5" x14ac:dyDescent="0.2">
      <c r="A82" s="126">
        <v>25</v>
      </c>
      <c r="B82" s="133" t="s">
        <v>726</v>
      </c>
      <c r="C82" s="127" t="s">
        <v>732</v>
      </c>
      <c r="D82" s="128" t="s">
        <v>666</v>
      </c>
      <c r="E82" s="129">
        <v>47.22</v>
      </c>
    </row>
    <row r="83" spans="1:5" ht="24" x14ac:dyDescent="0.2">
      <c r="A83" s="126">
        <v>26</v>
      </c>
      <c r="B83" s="133" t="s">
        <v>726</v>
      </c>
      <c r="C83" s="127" t="s">
        <v>731</v>
      </c>
      <c r="D83" s="128" t="s">
        <v>666</v>
      </c>
      <c r="E83" s="129">
        <v>7.2</v>
      </c>
    </row>
    <row r="84" spans="1:5" ht="24" x14ac:dyDescent="0.2">
      <c r="A84" s="126">
        <v>27</v>
      </c>
      <c r="B84" s="133" t="s">
        <v>714</v>
      </c>
      <c r="C84" s="127" t="s">
        <v>730</v>
      </c>
      <c r="D84" s="128" t="s">
        <v>666</v>
      </c>
      <c r="E84" s="129">
        <v>67.73</v>
      </c>
    </row>
    <row r="85" spans="1:5" ht="24" x14ac:dyDescent="0.2">
      <c r="A85" s="126">
        <v>28</v>
      </c>
      <c r="B85" s="133" t="s">
        <v>712</v>
      </c>
      <c r="C85" s="127" t="s">
        <v>729</v>
      </c>
      <c r="D85" s="128" t="s">
        <v>666</v>
      </c>
      <c r="E85" s="129">
        <v>67.73</v>
      </c>
    </row>
    <row r="86" spans="1:5" ht="24" x14ac:dyDescent="0.2">
      <c r="A86" s="126">
        <v>29</v>
      </c>
      <c r="B86" s="133" t="s">
        <v>710</v>
      </c>
      <c r="C86" s="127" t="s">
        <v>728</v>
      </c>
      <c r="D86" s="128" t="s">
        <v>666</v>
      </c>
      <c r="E86" s="129">
        <v>67.73</v>
      </c>
    </row>
    <row r="87" spans="1:5" ht="24" x14ac:dyDescent="0.2">
      <c r="A87" s="126">
        <v>30</v>
      </c>
      <c r="B87" s="133" t="s">
        <v>710</v>
      </c>
      <c r="C87" s="127" t="s">
        <v>727</v>
      </c>
      <c r="D87" s="128" t="s">
        <v>666</v>
      </c>
      <c r="E87" s="129">
        <v>6.68</v>
      </c>
    </row>
    <row r="88" spans="1:5" x14ac:dyDescent="0.2">
      <c r="A88" s="126">
        <v>31</v>
      </c>
      <c r="B88" s="133" t="s">
        <v>726</v>
      </c>
      <c r="C88" s="127" t="s">
        <v>725</v>
      </c>
      <c r="D88" s="128" t="s">
        <v>666</v>
      </c>
      <c r="E88" s="129">
        <v>22.43</v>
      </c>
    </row>
    <row r="89" spans="1:5" ht="36" x14ac:dyDescent="0.2">
      <c r="A89" s="126">
        <v>32</v>
      </c>
      <c r="B89" s="133" t="s">
        <v>724</v>
      </c>
      <c r="C89" s="127" t="s">
        <v>723</v>
      </c>
      <c r="D89" s="128" t="s">
        <v>666</v>
      </c>
      <c r="E89" s="129">
        <v>22.43</v>
      </c>
    </row>
    <row r="90" spans="1:5" x14ac:dyDescent="0.2">
      <c r="A90" s="126">
        <v>33</v>
      </c>
      <c r="B90" s="133" t="s">
        <v>726</v>
      </c>
      <c r="C90" s="127" t="s">
        <v>725</v>
      </c>
      <c r="D90" s="128" t="s">
        <v>666</v>
      </c>
      <c r="E90" s="129">
        <v>0.17</v>
      </c>
    </row>
    <row r="91" spans="1:5" ht="36" x14ac:dyDescent="0.2">
      <c r="A91" s="126">
        <v>34</v>
      </c>
      <c r="B91" s="133" t="s">
        <v>724</v>
      </c>
      <c r="C91" s="127" t="s">
        <v>723</v>
      </c>
      <c r="D91" s="128" t="s">
        <v>666</v>
      </c>
      <c r="E91" s="129">
        <v>7.0000000000000007E-2</v>
      </c>
    </row>
    <row r="92" spans="1:5" ht="56.25" x14ac:dyDescent="0.2">
      <c r="A92" s="126">
        <v>35</v>
      </c>
      <c r="B92" s="133" t="s">
        <v>722</v>
      </c>
      <c r="C92" s="127" t="s">
        <v>721</v>
      </c>
      <c r="D92" s="128" t="s">
        <v>720</v>
      </c>
      <c r="E92" s="129">
        <v>0.19</v>
      </c>
    </row>
    <row r="93" spans="1:5" ht="72" x14ac:dyDescent="0.2">
      <c r="A93" s="126">
        <v>36</v>
      </c>
      <c r="B93" s="133" t="s">
        <v>719</v>
      </c>
      <c r="C93" s="127" t="s">
        <v>718</v>
      </c>
      <c r="D93" s="128" t="s">
        <v>706</v>
      </c>
      <c r="E93" s="129">
        <v>5.94</v>
      </c>
    </row>
    <row r="94" spans="1:5" ht="56.25" x14ac:dyDescent="0.2">
      <c r="A94" s="126">
        <v>37</v>
      </c>
      <c r="B94" s="133" t="s">
        <v>708</v>
      </c>
      <c r="C94" s="127" t="s">
        <v>717</v>
      </c>
      <c r="D94" s="128" t="s">
        <v>706</v>
      </c>
      <c r="E94" s="129">
        <v>46.2</v>
      </c>
    </row>
    <row r="95" spans="1:5" ht="24" x14ac:dyDescent="0.2">
      <c r="A95" s="126">
        <v>38</v>
      </c>
      <c r="B95" s="133" t="s">
        <v>716</v>
      </c>
      <c r="C95" s="127" t="s">
        <v>715</v>
      </c>
      <c r="D95" s="128" t="s">
        <v>660</v>
      </c>
      <c r="E95" s="129">
        <v>3.45</v>
      </c>
    </row>
    <row r="96" spans="1:5" ht="24" x14ac:dyDescent="0.2">
      <c r="A96" s="126">
        <v>39</v>
      </c>
      <c r="B96" s="133" t="s">
        <v>714</v>
      </c>
      <c r="C96" s="127" t="s">
        <v>713</v>
      </c>
      <c r="D96" s="128" t="s">
        <v>666</v>
      </c>
      <c r="E96" s="129">
        <v>3.45</v>
      </c>
    </row>
    <row r="97" spans="1:5" ht="24" x14ac:dyDescent="0.2">
      <c r="A97" s="126">
        <v>40</v>
      </c>
      <c r="B97" s="133" t="s">
        <v>712</v>
      </c>
      <c r="C97" s="127" t="s">
        <v>711</v>
      </c>
      <c r="D97" s="128" t="s">
        <v>666</v>
      </c>
      <c r="E97" s="129">
        <v>3.45</v>
      </c>
    </row>
    <row r="98" spans="1:5" ht="24" x14ac:dyDescent="0.2">
      <c r="A98" s="126">
        <v>41</v>
      </c>
      <c r="B98" s="133" t="s">
        <v>710</v>
      </c>
      <c r="C98" s="127" t="s">
        <v>709</v>
      </c>
      <c r="D98" s="128" t="s">
        <v>666</v>
      </c>
      <c r="E98" s="129">
        <v>3.45</v>
      </c>
    </row>
    <row r="99" spans="1:5" ht="57" thickBot="1" x14ac:dyDescent="0.25">
      <c r="A99" s="126">
        <v>42</v>
      </c>
      <c r="B99" s="133" t="s">
        <v>708</v>
      </c>
      <c r="C99" s="127" t="s">
        <v>707</v>
      </c>
      <c r="D99" s="128" t="s">
        <v>706</v>
      </c>
      <c r="E99" s="129">
        <v>3.45</v>
      </c>
    </row>
    <row r="100" spans="1:5" x14ac:dyDescent="0.2">
      <c r="A100" s="50"/>
      <c r="B100" s="50"/>
      <c r="C100" s="50"/>
      <c r="D100" s="50"/>
      <c r="E100" s="50"/>
    </row>
    <row r="101" spans="1:5" x14ac:dyDescent="0.2">
      <c r="A101" s="221"/>
      <c r="B101" s="221"/>
      <c r="C101" s="296" t="s">
        <v>705</v>
      </c>
      <c r="D101" s="296"/>
      <c r="E101" s="296"/>
    </row>
    <row r="102" spans="1:5" ht="13.5" thickBot="1" x14ac:dyDescent="0.25"/>
    <row r="103" spans="1:5" ht="22.5" x14ac:dyDescent="0.2">
      <c r="A103" s="53">
        <v>44</v>
      </c>
      <c r="B103" s="61" t="s">
        <v>697</v>
      </c>
      <c r="C103" s="54" t="s">
        <v>704</v>
      </c>
      <c r="D103" s="55" t="s">
        <v>695</v>
      </c>
      <c r="E103" s="56">
        <v>2.8</v>
      </c>
    </row>
    <row r="104" spans="1:5" ht="22.5" x14ac:dyDescent="0.2">
      <c r="A104" s="126">
        <v>45</v>
      </c>
      <c r="B104" s="133" t="s">
        <v>697</v>
      </c>
      <c r="C104" s="127" t="s">
        <v>703</v>
      </c>
      <c r="D104" s="128" t="s">
        <v>695</v>
      </c>
      <c r="E104" s="129">
        <v>23</v>
      </c>
    </row>
    <row r="105" spans="1:5" ht="22.5" x14ac:dyDescent="0.2">
      <c r="A105" s="126">
        <v>46</v>
      </c>
      <c r="B105" s="133" t="s">
        <v>702</v>
      </c>
      <c r="C105" s="127" t="s">
        <v>701</v>
      </c>
      <c r="D105" s="128" t="s">
        <v>656</v>
      </c>
      <c r="E105" s="129">
        <v>2.1800000000000002</v>
      </c>
    </row>
    <row r="106" spans="1:5" ht="56.25" x14ac:dyDescent="0.2">
      <c r="A106" s="126">
        <v>47</v>
      </c>
      <c r="B106" s="133" t="s">
        <v>700</v>
      </c>
      <c r="C106" s="127" t="s">
        <v>699</v>
      </c>
      <c r="D106" s="128" t="s">
        <v>698</v>
      </c>
      <c r="E106" s="129">
        <v>1.04E-2</v>
      </c>
    </row>
    <row r="107" spans="1:5" ht="22.5" x14ac:dyDescent="0.2">
      <c r="A107" s="126">
        <v>48</v>
      </c>
      <c r="B107" s="133" t="s">
        <v>697</v>
      </c>
      <c r="C107" s="127" t="s">
        <v>696</v>
      </c>
      <c r="D107" s="128" t="s">
        <v>695</v>
      </c>
      <c r="E107" s="129">
        <v>16.8</v>
      </c>
    </row>
    <row r="108" spans="1:5" x14ac:dyDescent="0.2">
      <c r="A108" s="126">
        <v>49</v>
      </c>
      <c r="B108" s="133" t="s">
        <v>650</v>
      </c>
      <c r="C108" s="127" t="s">
        <v>694</v>
      </c>
      <c r="D108" s="128" t="s">
        <v>648</v>
      </c>
      <c r="E108" s="129">
        <v>8</v>
      </c>
    </row>
    <row r="109" spans="1:5" x14ac:dyDescent="0.2">
      <c r="A109" s="126">
        <v>50</v>
      </c>
      <c r="B109" s="133" t="s">
        <v>650</v>
      </c>
      <c r="C109" s="127" t="s">
        <v>693</v>
      </c>
      <c r="D109" s="128" t="s">
        <v>648</v>
      </c>
      <c r="E109" s="129">
        <v>14</v>
      </c>
    </row>
    <row r="111" spans="1:5" ht="18.75" x14ac:dyDescent="0.3">
      <c r="A111" s="279" t="s">
        <v>774</v>
      </c>
      <c r="B111" s="279"/>
      <c r="C111" s="279"/>
      <c r="D111" s="279"/>
      <c r="E111" s="279"/>
    </row>
    <row r="112" spans="1:5" x14ac:dyDescent="0.2">
      <c r="A112" s="312" t="s">
        <v>773</v>
      </c>
      <c r="B112" s="312"/>
      <c r="C112" s="312"/>
      <c r="D112" s="312"/>
      <c r="E112" s="312"/>
    </row>
    <row r="113" spans="1:5" ht="13.5" thickBot="1" x14ac:dyDescent="0.25">
      <c r="A113" s="16"/>
    </row>
    <row r="114" spans="1:5" ht="12.75" customHeight="1" x14ac:dyDescent="0.2">
      <c r="A114" s="297" t="s">
        <v>440</v>
      </c>
      <c r="B114" s="299" t="s">
        <v>441</v>
      </c>
      <c r="C114" s="299" t="s">
        <v>442</v>
      </c>
      <c r="D114" s="299" t="s">
        <v>443</v>
      </c>
      <c r="E114" s="299" t="s">
        <v>444</v>
      </c>
    </row>
    <row r="115" spans="1:5" x14ac:dyDescent="0.2">
      <c r="A115" s="298"/>
      <c r="B115" s="300"/>
      <c r="C115" s="300"/>
      <c r="D115" s="300"/>
      <c r="E115" s="300"/>
    </row>
    <row r="116" spans="1:5" x14ac:dyDescent="0.2">
      <c r="A116" s="298"/>
      <c r="B116" s="300"/>
      <c r="C116" s="300"/>
      <c r="D116" s="300"/>
      <c r="E116" s="300"/>
    </row>
    <row r="117" spans="1:5" ht="13.5" thickBot="1" x14ac:dyDescent="0.25">
      <c r="A117" s="298"/>
      <c r="B117" s="300"/>
      <c r="C117" s="300"/>
      <c r="D117" s="300"/>
      <c r="E117" s="300"/>
    </row>
    <row r="118" spans="1:5" ht="13.5" thickBot="1" x14ac:dyDescent="0.25">
      <c r="A118" s="49">
        <v>1</v>
      </c>
      <c r="B118" s="49">
        <v>2</v>
      </c>
      <c r="C118" s="49">
        <v>3</v>
      </c>
      <c r="D118" s="49">
        <v>4</v>
      </c>
      <c r="E118" s="49">
        <v>5</v>
      </c>
    </row>
    <row r="119" spans="1:5" x14ac:dyDescent="0.2">
      <c r="A119" s="50"/>
      <c r="B119" s="50"/>
      <c r="C119" s="50"/>
      <c r="D119" s="50"/>
      <c r="E119" s="50"/>
    </row>
    <row r="120" spans="1:5" x14ac:dyDescent="0.2">
      <c r="A120" s="221"/>
      <c r="B120" s="221"/>
      <c r="C120" s="296" t="s">
        <v>772</v>
      </c>
      <c r="D120" s="296"/>
      <c r="E120" s="296"/>
    </row>
    <row r="122" spans="1:5" ht="24" x14ac:dyDescent="0.2">
      <c r="A122" s="126">
        <v>4</v>
      </c>
      <c r="B122" s="133" t="s">
        <v>753</v>
      </c>
      <c r="C122" s="127" t="s">
        <v>752</v>
      </c>
      <c r="D122" s="128" t="s">
        <v>660</v>
      </c>
      <c r="E122" s="129">
        <v>0.99</v>
      </c>
    </row>
    <row r="123" spans="1:5" ht="24" x14ac:dyDescent="0.2">
      <c r="A123" s="126">
        <v>5</v>
      </c>
      <c r="B123" s="133" t="s">
        <v>751</v>
      </c>
      <c r="C123" s="127" t="s">
        <v>750</v>
      </c>
      <c r="D123" s="128" t="s">
        <v>666</v>
      </c>
      <c r="E123" s="129">
        <v>0.99</v>
      </c>
    </row>
    <row r="124" spans="1:5" ht="24" x14ac:dyDescent="0.2">
      <c r="A124" s="126">
        <v>6</v>
      </c>
      <c r="B124" s="133" t="s">
        <v>749</v>
      </c>
      <c r="C124" s="127" t="s">
        <v>748</v>
      </c>
      <c r="D124" s="128" t="s">
        <v>666</v>
      </c>
      <c r="E124" s="129">
        <v>0.99</v>
      </c>
    </row>
    <row r="125" spans="1:5" ht="36" x14ac:dyDescent="0.2">
      <c r="A125" s="126">
        <v>7</v>
      </c>
      <c r="B125" s="133" t="s">
        <v>747</v>
      </c>
      <c r="C125" s="127" t="s">
        <v>771</v>
      </c>
      <c r="D125" s="128" t="s">
        <v>666</v>
      </c>
      <c r="E125" s="129">
        <v>1.99</v>
      </c>
    </row>
    <row r="126" spans="1:5" ht="36" x14ac:dyDescent="0.2">
      <c r="A126" s="126">
        <v>8</v>
      </c>
      <c r="B126" s="133" t="s">
        <v>745</v>
      </c>
      <c r="C126" s="127" t="s">
        <v>744</v>
      </c>
      <c r="D126" s="128" t="s">
        <v>666</v>
      </c>
      <c r="E126" s="129">
        <v>1.99</v>
      </c>
    </row>
    <row r="127" spans="1:5" ht="57" thickBot="1" x14ac:dyDescent="0.25">
      <c r="A127" s="126">
        <v>9</v>
      </c>
      <c r="B127" s="133" t="s">
        <v>766</v>
      </c>
      <c r="C127" s="127" t="s">
        <v>765</v>
      </c>
      <c r="D127" s="128" t="s">
        <v>720</v>
      </c>
      <c r="E127" s="129">
        <v>8.77</v>
      </c>
    </row>
    <row r="128" spans="1:5" x14ac:dyDescent="0.2">
      <c r="A128" s="50"/>
      <c r="B128" s="50"/>
      <c r="C128" s="50"/>
      <c r="D128" s="50"/>
      <c r="E128" s="50"/>
    </row>
    <row r="129" spans="1:10" x14ac:dyDescent="0.2">
      <c r="A129" s="221"/>
      <c r="B129" s="221"/>
      <c r="C129" s="296" t="s">
        <v>743</v>
      </c>
      <c r="D129" s="296"/>
      <c r="E129" s="296"/>
    </row>
    <row r="131" spans="1:10" ht="36" x14ac:dyDescent="0.2">
      <c r="A131" s="126">
        <v>14</v>
      </c>
      <c r="B131" s="133" t="s">
        <v>770</v>
      </c>
      <c r="C131" s="127" t="s">
        <v>769</v>
      </c>
      <c r="D131" s="128" t="s">
        <v>768</v>
      </c>
      <c r="E131" s="129">
        <v>0.14000000000000001</v>
      </c>
    </row>
    <row r="132" spans="1:10" ht="56.25" x14ac:dyDescent="0.2">
      <c r="A132" s="126">
        <v>15</v>
      </c>
      <c r="B132" s="133" t="s">
        <v>742</v>
      </c>
      <c r="C132" s="127" t="s">
        <v>741</v>
      </c>
      <c r="D132" s="128" t="s">
        <v>740</v>
      </c>
      <c r="E132" s="129">
        <v>0.14000000000000001</v>
      </c>
    </row>
    <row r="133" spans="1:10" x14ac:dyDescent="0.2">
      <c r="A133" s="126">
        <v>16</v>
      </c>
      <c r="B133" s="133" t="s">
        <v>726</v>
      </c>
      <c r="C133" s="127" t="s">
        <v>767</v>
      </c>
      <c r="D133" s="128" t="s">
        <v>666</v>
      </c>
      <c r="E133" s="129">
        <v>0.98399999999999999</v>
      </c>
    </row>
    <row r="134" spans="1:10" x14ac:dyDescent="0.2">
      <c r="A134" s="126">
        <v>17</v>
      </c>
      <c r="B134" s="133" t="s">
        <v>726</v>
      </c>
      <c r="C134" s="127" t="s">
        <v>767</v>
      </c>
      <c r="D134" s="128" t="s">
        <v>666</v>
      </c>
      <c r="E134" s="129">
        <v>0.27400000000000002</v>
      </c>
    </row>
    <row r="135" spans="1:10" ht="24" x14ac:dyDescent="0.2">
      <c r="A135" s="126">
        <v>18</v>
      </c>
      <c r="B135" s="133" t="s">
        <v>714</v>
      </c>
      <c r="C135" s="127" t="s">
        <v>730</v>
      </c>
      <c r="D135" s="128" t="s">
        <v>666</v>
      </c>
      <c r="E135" s="129">
        <v>2.46</v>
      </c>
    </row>
    <row r="136" spans="1:10" ht="24" x14ac:dyDescent="0.2">
      <c r="A136" s="126">
        <v>19</v>
      </c>
      <c r="B136" s="133" t="s">
        <v>712</v>
      </c>
      <c r="C136" s="127" t="s">
        <v>729</v>
      </c>
      <c r="D136" s="128" t="s">
        <v>666</v>
      </c>
      <c r="E136" s="129">
        <v>2.0499999999999998</v>
      </c>
    </row>
    <row r="137" spans="1:10" ht="24" x14ac:dyDescent="0.2">
      <c r="A137" s="126">
        <v>20</v>
      </c>
      <c r="B137" s="133" t="s">
        <v>710</v>
      </c>
      <c r="C137" s="127" t="s">
        <v>728</v>
      </c>
      <c r="D137" s="128" t="s">
        <v>666</v>
      </c>
      <c r="E137" s="129">
        <v>2.0499999999999998</v>
      </c>
    </row>
    <row r="138" spans="1:10" x14ac:dyDescent="0.2">
      <c r="A138" s="126">
        <v>21</v>
      </c>
      <c r="B138" s="133" t="s">
        <v>726</v>
      </c>
      <c r="C138" s="127" t="s">
        <v>767</v>
      </c>
      <c r="D138" s="128" t="s">
        <v>666</v>
      </c>
      <c r="E138" s="129">
        <v>4.8099999999999996</v>
      </c>
    </row>
    <row r="139" spans="1:10" ht="36" x14ac:dyDescent="0.2">
      <c r="A139" s="126">
        <v>22</v>
      </c>
      <c r="B139" s="133" t="s">
        <v>724</v>
      </c>
      <c r="C139" s="127" t="s">
        <v>723</v>
      </c>
      <c r="D139" s="128" t="s">
        <v>666</v>
      </c>
      <c r="E139" s="129">
        <v>4.37</v>
      </c>
    </row>
    <row r="140" spans="1:10" ht="56.25" x14ac:dyDescent="0.2">
      <c r="A140" s="126">
        <v>23</v>
      </c>
      <c r="B140" s="133" t="s">
        <v>722</v>
      </c>
      <c r="C140" s="127" t="s">
        <v>721</v>
      </c>
      <c r="D140" s="128" t="s">
        <v>720</v>
      </c>
      <c r="E140" s="129">
        <v>1.08</v>
      </c>
    </row>
    <row r="141" spans="1:10" ht="56.25" x14ac:dyDescent="0.2">
      <c r="A141" s="126">
        <v>24</v>
      </c>
      <c r="B141" s="133" t="s">
        <v>766</v>
      </c>
      <c r="C141" s="127" t="s">
        <v>765</v>
      </c>
      <c r="D141" s="128" t="s">
        <v>720</v>
      </c>
      <c r="E141" s="129">
        <v>28.69</v>
      </c>
    </row>
    <row r="142" spans="1:10" ht="14.25" customHeight="1" x14ac:dyDescent="0.2">
      <c r="C142" s="169"/>
      <c r="D142" s="170"/>
      <c r="E142" s="13"/>
    </row>
    <row r="143" spans="1:10" ht="26.25" customHeight="1" x14ac:dyDescent="0.2">
      <c r="A143" s="293" t="s">
        <v>775</v>
      </c>
      <c r="B143" s="293"/>
      <c r="C143" s="293"/>
      <c r="D143" s="293"/>
      <c r="E143" s="293"/>
      <c r="F143" s="293"/>
      <c r="G143" s="293"/>
      <c r="H143" s="293"/>
      <c r="I143" s="293"/>
      <c r="J143" s="293"/>
    </row>
    <row r="144" spans="1:10" ht="14.25" customHeight="1" x14ac:dyDescent="0.2">
      <c r="A144" s="294" t="s">
        <v>776</v>
      </c>
      <c r="B144" s="295"/>
      <c r="C144" s="295"/>
      <c r="D144" s="295"/>
      <c r="E144" s="295"/>
      <c r="F144" s="295"/>
      <c r="G144" s="295"/>
      <c r="H144" s="295"/>
      <c r="I144" s="295"/>
      <c r="J144" s="295"/>
    </row>
    <row r="145" spans="1:5" ht="13.5" thickBot="1" x14ac:dyDescent="0.25"/>
    <row r="146" spans="1:5" ht="13.5" thickBot="1" x14ac:dyDescent="0.25">
      <c r="A146" s="225"/>
      <c r="B146" s="299" t="s">
        <v>441</v>
      </c>
      <c r="C146" s="299" t="s">
        <v>442</v>
      </c>
      <c r="D146" s="299" t="s">
        <v>443</v>
      </c>
      <c r="E146" s="299" t="s">
        <v>444</v>
      </c>
    </row>
    <row r="147" spans="1:5" x14ac:dyDescent="0.2">
      <c r="A147" s="297" t="s">
        <v>692</v>
      </c>
      <c r="B147" s="300"/>
      <c r="C147" s="300"/>
      <c r="D147" s="300"/>
      <c r="E147" s="300"/>
    </row>
    <row r="148" spans="1:5" x14ac:dyDescent="0.2">
      <c r="A148" s="298"/>
      <c r="B148" s="300"/>
      <c r="C148" s="300"/>
      <c r="D148" s="300"/>
      <c r="E148" s="300"/>
    </row>
    <row r="149" spans="1:5" ht="13.5" thickBot="1" x14ac:dyDescent="0.25">
      <c r="A149" s="298"/>
      <c r="B149" s="300"/>
      <c r="C149" s="300"/>
      <c r="D149" s="300"/>
      <c r="E149" s="300"/>
    </row>
    <row r="150" spans="1:5" ht="13.5" thickBot="1" x14ac:dyDescent="0.25">
      <c r="A150" s="224">
        <v>2</v>
      </c>
      <c r="B150" s="224">
        <v>3</v>
      </c>
      <c r="C150" s="224">
        <v>4</v>
      </c>
      <c r="D150" s="224">
        <v>5</v>
      </c>
      <c r="E150" s="224">
        <v>6</v>
      </c>
    </row>
    <row r="151" spans="1:5" ht="23.25" thickBot="1" x14ac:dyDescent="0.25">
      <c r="A151" s="222">
        <v>1</v>
      </c>
      <c r="B151" s="61" t="s">
        <v>655</v>
      </c>
      <c r="C151" s="54" t="s">
        <v>657</v>
      </c>
      <c r="D151" s="55" t="s">
        <v>656</v>
      </c>
      <c r="E151" s="56">
        <v>18.440000000000001</v>
      </c>
    </row>
    <row r="152" spans="1:5" x14ac:dyDescent="0.2">
      <c r="A152" s="50"/>
      <c r="B152" s="50"/>
      <c r="C152" s="50"/>
      <c r="D152" s="50"/>
      <c r="E152" s="50"/>
    </row>
    <row r="153" spans="1:5" x14ac:dyDescent="0.2">
      <c r="A153" s="291"/>
      <c r="B153" s="291"/>
      <c r="C153" s="292" t="s">
        <v>691</v>
      </c>
      <c r="D153" s="292"/>
      <c r="E153" s="292"/>
    </row>
    <row r="155" spans="1:5" x14ac:dyDescent="0.2">
      <c r="A155" s="221"/>
      <c r="B155" s="221"/>
      <c r="C155" s="296" t="s">
        <v>690</v>
      </c>
      <c r="D155" s="296"/>
      <c r="E155" s="296"/>
    </row>
    <row r="156" spans="1:5" ht="13.5" thickBot="1" x14ac:dyDescent="0.25"/>
    <row r="157" spans="1:5" ht="48.75" thickBot="1" x14ac:dyDescent="0.25">
      <c r="A157" s="222">
        <v>2</v>
      </c>
      <c r="B157" s="61" t="s">
        <v>659</v>
      </c>
      <c r="C157" s="54" t="s">
        <v>661</v>
      </c>
      <c r="D157" s="55" t="s">
        <v>660</v>
      </c>
      <c r="E157" s="56">
        <v>0.16600000000000001</v>
      </c>
    </row>
    <row r="158" spans="1:5" x14ac:dyDescent="0.2">
      <c r="A158" s="50"/>
      <c r="B158" s="50"/>
      <c r="C158" s="50"/>
      <c r="D158" s="50"/>
      <c r="E158" s="50"/>
    </row>
    <row r="159" spans="1:5" x14ac:dyDescent="0.2">
      <c r="A159" s="291"/>
      <c r="B159" s="291"/>
      <c r="C159" s="292" t="s">
        <v>689</v>
      </c>
      <c r="D159" s="292"/>
      <c r="E159" s="292"/>
    </row>
    <row r="161" spans="1:5" x14ac:dyDescent="0.2">
      <c r="A161" s="291"/>
      <c r="B161" s="291"/>
      <c r="C161" s="292" t="s">
        <v>688</v>
      </c>
      <c r="D161" s="292"/>
      <c r="E161" s="292"/>
    </row>
    <row r="162" spans="1:5" ht="13.5" thickBot="1" x14ac:dyDescent="0.25"/>
    <row r="163" spans="1:5" ht="48.75" thickBot="1" x14ac:dyDescent="0.25">
      <c r="A163" s="222">
        <v>27</v>
      </c>
      <c r="B163" s="61" t="s">
        <v>686</v>
      </c>
      <c r="C163" s="54" t="s">
        <v>687</v>
      </c>
      <c r="D163" s="55" t="s">
        <v>660</v>
      </c>
      <c r="E163" s="56">
        <v>0.216</v>
      </c>
    </row>
    <row r="164" spans="1:5" x14ac:dyDescent="0.2">
      <c r="A164" s="50"/>
      <c r="B164" s="50"/>
      <c r="C164" s="50"/>
      <c r="D164" s="50"/>
      <c r="E164" s="50"/>
    </row>
    <row r="165" spans="1:5" x14ac:dyDescent="0.2">
      <c r="A165" s="291"/>
      <c r="B165" s="291"/>
      <c r="C165" s="292" t="s">
        <v>685</v>
      </c>
      <c r="D165" s="292"/>
      <c r="E165" s="292"/>
    </row>
    <row r="166" spans="1:5" ht="13.5" thickBot="1" x14ac:dyDescent="0.25"/>
    <row r="167" spans="1:5" ht="60.75" thickBot="1" x14ac:dyDescent="0.25">
      <c r="A167" s="222">
        <v>35</v>
      </c>
      <c r="B167" s="61" t="s">
        <v>659</v>
      </c>
      <c r="C167" s="54" t="s">
        <v>684</v>
      </c>
      <c r="D167" s="55" t="s">
        <v>660</v>
      </c>
      <c r="E167" s="56">
        <v>1.3580000000000001</v>
      </c>
    </row>
    <row r="168" spans="1:5" x14ac:dyDescent="0.2">
      <c r="A168" s="50"/>
      <c r="B168" s="50"/>
      <c r="C168" s="50"/>
      <c r="D168" s="50"/>
      <c r="E168" s="50"/>
    </row>
    <row r="169" spans="1:5" x14ac:dyDescent="0.2">
      <c r="A169" s="291"/>
      <c r="B169" s="291"/>
      <c r="C169" s="292" t="s">
        <v>683</v>
      </c>
      <c r="D169" s="292"/>
      <c r="E169" s="292"/>
    </row>
    <row r="170" spans="1:5" ht="13.5" thickBot="1" x14ac:dyDescent="0.25"/>
    <row r="171" spans="1:5" ht="48.75" thickBot="1" x14ac:dyDescent="0.25">
      <c r="A171" s="222">
        <v>42</v>
      </c>
      <c r="B171" s="61" t="s">
        <v>659</v>
      </c>
      <c r="C171" s="54" t="s">
        <v>682</v>
      </c>
      <c r="D171" s="55" t="s">
        <v>660</v>
      </c>
      <c r="E171" s="56">
        <v>0.13600000000000001</v>
      </c>
    </row>
    <row r="172" spans="1:5" x14ac:dyDescent="0.2">
      <c r="A172" s="50"/>
      <c r="B172" s="50"/>
      <c r="C172" s="50"/>
      <c r="D172" s="50"/>
      <c r="E172" s="50"/>
    </row>
    <row r="173" spans="1:5" x14ac:dyDescent="0.2">
      <c r="A173" s="291"/>
      <c r="B173" s="291"/>
      <c r="C173" s="292" t="s">
        <v>681</v>
      </c>
      <c r="D173" s="292"/>
      <c r="E173" s="292"/>
    </row>
    <row r="174" spans="1:5" ht="13.5" thickBot="1" x14ac:dyDescent="0.25"/>
    <row r="175" spans="1:5" ht="48.75" thickBot="1" x14ac:dyDescent="0.25">
      <c r="A175" s="222">
        <v>50</v>
      </c>
      <c r="B175" s="61" t="s">
        <v>659</v>
      </c>
      <c r="C175" s="54" t="s">
        <v>661</v>
      </c>
      <c r="D175" s="55" t="s">
        <v>660</v>
      </c>
      <c r="E175" s="56">
        <v>2.7E-2</v>
      </c>
    </row>
    <row r="176" spans="1:5" x14ac:dyDescent="0.2">
      <c r="A176" s="50"/>
      <c r="B176" s="50"/>
      <c r="C176" s="50"/>
      <c r="D176" s="50"/>
      <c r="E176" s="50"/>
    </row>
    <row r="177" spans="1:5" x14ac:dyDescent="0.2">
      <c r="A177" s="291"/>
      <c r="B177" s="291"/>
      <c r="C177" s="292" t="s">
        <v>680</v>
      </c>
      <c r="D177" s="292"/>
      <c r="E177" s="292"/>
    </row>
    <row r="178" spans="1:5" ht="13.5" thickBot="1" x14ac:dyDescent="0.25"/>
    <row r="179" spans="1:5" ht="48.75" thickBot="1" x14ac:dyDescent="0.25">
      <c r="A179" s="222">
        <v>60</v>
      </c>
      <c r="B179" s="61" t="s">
        <v>659</v>
      </c>
      <c r="C179" s="54" t="s">
        <v>661</v>
      </c>
      <c r="D179" s="55" t="s">
        <v>660</v>
      </c>
      <c r="E179" s="56">
        <v>1.6E-2</v>
      </c>
    </row>
    <row r="180" spans="1:5" x14ac:dyDescent="0.2">
      <c r="A180" s="50"/>
      <c r="B180" s="50"/>
      <c r="C180" s="50"/>
      <c r="D180" s="50"/>
      <c r="E180" s="50"/>
    </row>
    <row r="181" spans="1:5" x14ac:dyDescent="0.2">
      <c r="A181" s="291"/>
      <c r="B181" s="291"/>
      <c r="C181" s="292" t="s">
        <v>679</v>
      </c>
      <c r="D181" s="292"/>
      <c r="E181" s="292"/>
    </row>
    <row r="183" spans="1:5" x14ac:dyDescent="0.2">
      <c r="A183" s="291"/>
      <c r="B183" s="291"/>
      <c r="C183" s="292" t="s">
        <v>678</v>
      </c>
      <c r="D183" s="292"/>
      <c r="E183" s="292"/>
    </row>
    <row r="184" spans="1:5" ht="13.5" thickBot="1" x14ac:dyDescent="0.25"/>
    <row r="185" spans="1:5" ht="48.75" thickBot="1" x14ac:dyDescent="0.25">
      <c r="A185" s="222">
        <v>76</v>
      </c>
      <c r="B185" s="61" t="s">
        <v>659</v>
      </c>
      <c r="C185" s="54" t="s">
        <v>661</v>
      </c>
      <c r="D185" s="55" t="s">
        <v>660</v>
      </c>
      <c r="E185" s="56">
        <v>3.23</v>
      </c>
    </row>
    <row r="186" spans="1:5" x14ac:dyDescent="0.2">
      <c r="A186" s="50"/>
      <c r="B186" s="50"/>
      <c r="C186" s="50"/>
      <c r="D186" s="50"/>
      <c r="E186" s="50"/>
    </row>
    <row r="187" spans="1:5" x14ac:dyDescent="0.2">
      <c r="A187" s="291"/>
      <c r="B187" s="291"/>
      <c r="C187" s="292" t="s">
        <v>677</v>
      </c>
      <c r="D187" s="292"/>
      <c r="E187" s="292"/>
    </row>
    <row r="188" spans="1:5" ht="13.5" thickBot="1" x14ac:dyDescent="0.25"/>
    <row r="189" spans="1:5" ht="48.75" thickBot="1" x14ac:dyDescent="0.25">
      <c r="A189" s="222">
        <v>82</v>
      </c>
      <c r="B189" s="61" t="s">
        <v>659</v>
      </c>
      <c r="C189" s="54" t="s">
        <v>661</v>
      </c>
      <c r="D189" s="55" t="s">
        <v>660</v>
      </c>
      <c r="E189" s="56">
        <v>0.68</v>
      </c>
    </row>
    <row r="190" spans="1:5" x14ac:dyDescent="0.2">
      <c r="A190" s="50"/>
      <c r="B190" s="50"/>
      <c r="C190" s="50"/>
      <c r="D190" s="50"/>
      <c r="E190" s="50"/>
    </row>
    <row r="191" spans="1:5" x14ac:dyDescent="0.2">
      <c r="A191" s="291"/>
      <c r="B191" s="291"/>
      <c r="C191" s="292" t="s">
        <v>676</v>
      </c>
      <c r="D191" s="292"/>
      <c r="E191" s="292"/>
    </row>
    <row r="192" spans="1:5" ht="13.5" thickBot="1" x14ac:dyDescent="0.25"/>
    <row r="193" spans="1:5" ht="48.75" thickBot="1" x14ac:dyDescent="0.25">
      <c r="A193" s="222">
        <v>88</v>
      </c>
      <c r="B193" s="61" t="s">
        <v>659</v>
      </c>
      <c r="C193" s="54" t="s">
        <v>661</v>
      </c>
      <c r="D193" s="55" t="s">
        <v>660</v>
      </c>
      <c r="E193" s="56">
        <v>16.492000000000001</v>
      </c>
    </row>
    <row r="194" spans="1:5" x14ac:dyDescent="0.2">
      <c r="A194" s="50"/>
      <c r="B194" s="50"/>
      <c r="C194" s="50"/>
      <c r="D194" s="50"/>
      <c r="E194" s="50"/>
    </row>
    <row r="195" spans="1:5" x14ac:dyDescent="0.2">
      <c r="A195" s="291"/>
      <c r="B195" s="291"/>
      <c r="C195" s="292" t="s">
        <v>675</v>
      </c>
      <c r="D195" s="292"/>
      <c r="E195" s="292"/>
    </row>
    <row r="196" spans="1:5" ht="13.5" thickBot="1" x14ac:dyDescent="0.25"/>
    <row r="197" spans="1:5" ht="36" x14ac:dyDescent="0.2">
      <c r="A197" s="222">
        <v>89</v>
      </c>
      <c r="B197" s="61" t="s">
        <v>665</v>
      </c>
      <c r="C197" s="54" t="s">
        <v>667</v>
      </c>
      <c r="D197" s="55" t="s">
        <v>666</v>
      </c>
      <c r="E197" s="56">
        <v>2.5</v>
      </c>
    </row>
    <row r="198" spans="1:5" ht="24" x14ac:dyDescent="0.2">
      <c r="A198" s="223">
        <v>90</v>
      </c>
      <c r="B198" s="133" t="s">
        <v>673</v>
      </c>
      <c r="C198" s="127" t="s">
        <v>674</v>
      </c>
      <c r="D198" s="128" t="s">
        <v>660</v>
      </c>
      <c r="E198" s="129">
        <v>1.92</v>
      </c>
    </row>
    <row r="199" spans="1:5" ht="24" x14ac:dyDescent="0.2">
      <c r="A199" s="223">
        <v>91</v>
      </c>
      <c r="B199" s="133" t="s">
        <v>671</v>
      </c>
      <c r="C199" s="127" t="s">
        <v>672</v>
      </c>
      <c r="D199" s="128" t="s">
        <v>669</v>
      </c>
      <c r="E199" s="129">
        <v>192</v>
      </c>
    </row>
    <row r="200" spans="1:5" ht="24.75" thickBot="1" x14ac:dyDescent="0.25">
      <c r="A200" s="223">
        <v>92</v>
      </c>
      <c r="B200" s="133" t="s">
        <v>668</v>
      </c>
      <c r="C200" s="127" t="s">
        <v>670</v>
      </c>
      <c r="D200" s="128" t="s">
        <v>669</v>
      </c>
      <c r="E200" s="129">
        <v>-192</v>
      </c>
    </row>
    <row r="201" spans="1:5" x14ac:dyDescent="0.2">
      <c r="A201" s="50"/>
      <c r="B201" s="50"/>
      <c r="C201" s="50"/>
      <c r="D201" s="50"/>
      <c r="E201" s="50"/>
    </row>
    <row r="202" spans="1:5" x14ac:dyDescent="0.2">
      <c r="A202" s="291"/>
      <c r="B202" s="291"/>
      <c r="C202" s="292" t="s">
        <v>664</v>
      </c>
      <c r="D202" s="292"/>
      <c r="E202" s="292"/>
    </row>
    <row r="204" spans="1:5" x14ac:dyDescent="0.2">
      <c r="A204" s="291"/>
      <c r="B204" s="291"/>
      <c r="C204" s="292" t="s">
        <v>663</v>
      </c>
      <c r="D204" s="292"/>
      <c r="E204" s="292"/>
    </row>
    <row r="205" spans="1:5" ht="13.5" thickBot="1" x14ac:dyDescent="0.25"/>
    <row r="206" spans="1:5" ht="48" x14ac:dyDescent="0.2">
      <c r="A206" s="222">
        <v>132</v>
      </c>
      <c r="B206" s="61" t="s">
        <v>659</v>
      </c>
      <c r="C206" s="54" t="s">
        <v>661</v>
      </c>
      <c r="D206" s="55" t="s">
        <v>660</v>
      </c>
      <c r="E206" s="56">
        <v>0.80300000000000005</v>
      </c>
    </row>
    <row r="207" spans="1:5" ht="23.25" thickBot="1" x14ac:dyDescent="0.25">
      <c r="A207" s="223">
        <v>133</v>
      </c>
      <c r="B207" s="133" t="s">
        <v>655</v>
      </c>
      <c r="C207" s="127" t="s">
        <v>657</v>
      </c>
      <c r="D207" s="128" t="s">
        <v>656</v>
      </c>
      <c r="E207" s="129">
        <v>0.50600000000000001</v>
      </c>
    </row>
    <row r="208" spans="1:5" x14ac:dyDescent="0.2">
      <c r="A208" s="50"/>
      <c r="B208" s="50"/>
      <c r="C208" s="50"/>
      <c r="D208" s="50"/>
      <c r="E208" s="50"/>
    </row>
    <row r="209" spans="1:8" x14ac:dyDescent="0.2">
      <c r="A209" s="291"/>
      <c r="B209" s="291"/>
      <c r="C209" s="292" t="s">
        <v>662</v>
      </c>
      <c r="D209" s="292"/>
      <c r="E209" s="292"/>
    </row>
    <row r="210" spans="1:8" ht="13.5" thickBot="1" x14ac:dyDescent="0.25"/>
    <row r="211" spans="1:8" ht="48" x14ac:dyDescent="0.2">
      <c r="A211" s="222">
        <v>147</v>
      </c>
      <c r="B211" s="61" t="s">
        <v>659</v>
      </c>
      <c r="C211" s="54" t="s">
        <v>661</v>
      </c>
      <c r="D211" s="55" t="s">
        <v>660</v>
      </c>
      <c r="E211" s="56">
        <v>3.1E-2</v>
      </c>
    </row>
    <row r="212" spans="1:8" ht="23.25" thickBot="1" x14ac:dyDescent="0.25">
      <c r="A212" s="223">
        <v>148</v>
      </c>
      <c r="B212" s="133" t="s">
        <v>655</v>
      </c>
      <c r="C212" s="127" t="s">
        <v>657</v>
      </c>
      <c r="D212" s="128" t="s">
        <v>656</v>
      </c>
      <c r="E212" s="129">
        <v>6.7000000000000004E-2</v>
      </c>
    </row>
    <row r="213" spans="1:8" x14ac:dyDescent="0.2">
      <c r="A213" s="50"/>
      <c r="B213" s="50"/>
      <c r="C213" s="50"/>
      <c r="D213" s="50"/>
      <c r="E213" s="50"/>
    </row>
    <row r="214" spans="1:8" x14ac:dyDescent="0.2">
      <c r="A214" s="291"/>
      <c r="B214" s="291"/>
      <c r="C214" s="292" t="s">
        <v>658</v>
      </c>
      <c r="D214" s="292"/>
      <c r="E214" s="292"/>
    </row>
    <row r="215" spans="1:8" ht="13.5" thickBot="1" x14ac:dyDescent="0.25"/>
    <row r="216" spans="1:8" ht="22.5" x14ac:dyDescent="0.2">
      <c r="A216" s="222">
        <v>162</v>
      </c>
      <c r="B216" s="61" t="s">
        <v>655</v>
      </c>
      <c r="C216" s="54" t="s">
        <v>657</v>
      </c>
      <c r="D216" s="55" t="s">
        <v>656</v>
      </c>
      <c r="E216" s="56">
        <v>0.35299999999999998</v>
      </c>
    </row>
    <row r="217" spans="1:8" s="257" customFormat="1" ht="26.25" customHeight="1" x14ac:dyDescent="0.3">
      <c r="A217" s="259"/>
      <c r="B217" s="308"/>
      <c r="C217" s="308"/>
      <c r="D217" s="309"/>
      <c r="E217" s="309"/>
      <c r="G217" s="260"/>
      <c r="H217" s="256"/>
    </row>
    <row r="218" spans="1:8" s="257" customFormat="1" ht="26.25" customHeight="1" x14ac:dyDescent="0.3">
      <c r="A218" s="255"/>
      <c r="B218" s="258"/>
      <c r="C218" s="258"/>
      <c r="D218" s="261"/>
      <c r="E218" s="261"/>
      <c r="G218" s="260"/>
      <c r="H218" s="256"/>
    </row>
    <row r="219" spans="1:8" ht="16.5" x14ac:dyDescent="0.3">
      <c r="B219" s="310" t="s">
        <v>801</v>
      </c>
      <c r="C219" s="310"/>
      <c r="D219" s="310"/>
      <c r="E219" s="234"/>
      <c r="F219" s="235"/>
    </row>
    <row r="220" spans="1:8" ht="12.75" customHeight="1" x14ac:dyDescent="0.3">
      <c r="B220" s="236" t="s">
        <v>785</v>
      </c>
      <c r="C220" s="236"/>
      <c r="D220" s="236"/>
      <c r="E220" s="234"/>
      <c r="F220" s="235"/>
    </row>
    <row r="221" spans="1:8" ht="16.5" customHeight="1" x14ac:dyDescent="0.3">
      <c r="B221" s="243" t="s">
        <v>802</v>
      </c>
      <c r="C221" s="244"/>
      <c r="D221" s="244"/>
      <c r="E221" s="245"/>
      <c r="F221" s="246"/>
      <c r="G221" s="246"/>
    </row>
    <row r="222" spans="1:8" ht="28.5" customHeight="1" x14ac:dyDescent="0.2">
      <c r="B222" s="311" t="s">
        <v>818</v>
      </c>
      <c r="C222" s="311"/>
      <c r="D222" s="311"/>
      <c r="E222" s="311"/>
      <c r="F222" s="311"/>
      <c r="G222" s="311"/>
    </row>
    <row r="223" spans="1:8" ht="16.5" customHeight="1" x14ac:dyDescent="0.3">
      <c r="B223" s="243" t="s">
        <v>803</v>
      </c>
      <c r="C223" s="244"/>
      <c r="D223" s="244"/>
      <c r="E223" s="245"/>
      <c r="F223" s="246"/>
      <c r="G223" s="246"/>
    </row>
    <row r="224" spans="1:8" ht="19.5" customHeight="1" x14ac:dyDescent="0.3">
      <c r="B224" s="243" t="s">
        <v>804</v>
      </c>
      <c r="C224" s="244"/>
      <c r="D224" s="244"/>
      <c r="E224" s="245"/>
      <c r="F224" s="246"/>
      <c r="G224" s="246"/>
    </row>
    <row r="225" spans="2:7" ht="30" customHeight="1" x14ac:dyDescent="0.3">
      <c r="B225" s="302" t="s">
        <v>805</v>
      </c>
      <c r="C225" s="302"/>
      <c r="D225" s="302"/>
      <c r="E225" s="302"/>
      <c r="F225" s="246"/>
      <c r="G225" s="246"/>
    </row>
    <row r="226" spans="2:7" ht="22.5" customHeight="1" x14ac:dyDescent="0.3">
      <c r="B226" s="243" t="s">
        <v>806</v>
      </c>
      <c r="C226" s="244"/>
      <c r="D226" s="244"/>
      <c r="E226" s="245"/>
      <c r="F226" s="246"/>
      <c r="G226" s="246"/>
    </row>
    <row r="227" spans="2:7" ht="16.5" customHeight="1" x14ac:dyDescent="0.3">
      <c r="B227" s="243" t="s">
        <v>807</v>
      </c>
      <c r="C227" s="244"/>
      <c r="D227" s="244"/>
      <c r="E227" s="245"/>
      <c r="F227" s="246"/>
      <c r="G227" s="246"/>
    </row>
    <row r="228" spans="2:7" ht="19.5" customHeight="1" x14ac:dyDescent="0.3">
      <c r="B228" s="243" t="s">
        <v>808</v>
      </c>
      <c r="C228" s="244"/>
      <c r="D228" s="244"/>
      <c r="E228" s="245"/>
      <c r="F228" s="246"/>
      <c r="G228" s="246"/>
    </row>
    <row r="229" spans="2:7" ht="40.5" customHeight="1" x14ac:dyDescent="0.3">
      <c r="B229" s="243" t="s">
        <v>809</v>
      </c>
      <c r="C229" s="244"/>
      <c r="D229" s="244"/>
      <c r="E229" s="245"/>
      <c r="F229" s="246"/>
      <c r="G229" s="246"/>
    </row>
    <row r="230" spans="2:7" ht="43.5" customHeight="1" x14ac:dyDescent="0.3">
      <c r="B230" s="303" t="s">
        <v>821</v>
      </c>
      <c r="C230" s="303"/>
      <c r="D230" s="303"/>
      <c r="E230" s="303"/>
      <c r="F230" s="303"/>
      <c r="G230" s="246"/>
    </row>
    <row r="231" spans="2:7" ht="50.25" customHeight="1" x14ac:dyDescent="0.3">
      <c r="B231" s="303" t="s">
        <v>819</v>
      </c>
      <c r="C231" s="303"/>
      <c r="D231" s="303"/>
      <c r="E231" s="303"/>
      <c r="F231" s="303"/>
      <c r="G231" s="246"/>
    </row>
    <row r="232" spans="2:7" ht="86.25" customHeight="1" x14ac:dyDescent="0.3">
      <c r="B232" s="303" t="s">
        <v>820</v>
      </c>
      <c r="C232" s="303"/>
      <c r="D232" s="303"/>
      <c r="E232" s="303"/>
      <c r="F232" s="303"/>
      <c r="G232" s="303"/>
    </row>
    <row r="233" spans="2:7" ht="16.5" customHeight="1" x14ac:dyDescent="0.3">
      <c r="B233" s="247" t="s">
        <v>810</v>
      </c>
      <c r="C233" s="244"/>
      <c r="D233" s="244"/>
      <c r="E233" s="245"/>
      <c r="F233" s="246"/>
      <c r="G233" s="246"/>
    </row>
    <row r="234" spans="2:7" ht="14.25" customHeight="1" x14ac:dyDescent="0.3">
      <c r="B234" s="304" t="s">
        <v>787</v>
      </c>
      <c r="C234" s="304"/>
      <c r="D234" s="304"/>
      <c r="E234" s="304"/>
      <c r="F234" s="246"/>
      <c r="G234" s="246"/>
    </row>
    <row r="235" spans="2:7" ht="16.5" x14ac:dyDescent="0.3">
      <c r="B235" s="248" t="s">
        <v>788</v>
      </c>
      <c r="C235" s="248"/>
      <c r="D235" s="248"/>
      <c r="E235" s="248"/>
      <c r="F235" s="246"/>
      <c r="G235" s="246"/>
    </row>
    <row r="236" spans="2:7" ht="16.5" customHeight="1" x14ac:dyDescent="0.3">
      <c r="B236" s="248" t="s">
        <v>811</v>
      </c>
      <c r="C236" s="248"/>
      <c r="D236" s="248"/>
      <c r="E236" s="248"/>
      <c r="F236" s="246"/>
      <c r="G236" s="246"/>
    </row>
    <row r="237" spans="2:7" ht="16.5" x14ac:dyDescent="0.3">
      <c r="B237" s="305" t="s">
        <v>812</v>
      </c>
      <c r="C237" s="305"/>
      <c r="D237" s="305"/>
      <c r="E237" s="305"/>
      <c r="F237" s="246"/>
      <c r="G237" s="246"/>
    </row>
    <row r="238" spans="2:7" ht="16.5" x14ac:dyDescent="0.3">
      <c r="B238" s="304" t="s">
        <v>813</v>
      </c>
      <c r="C238" s="306"/>
      <c r="D238" s="249"/>
      <c r="E238" s="249"/>
      <c r="F238" s="246"/>
      <c r="G238" s="246"/>
    </row>
    <row r="239" spans="2:7" ht="53.25" customHeight="1" x14ac:dyDescent="0.2">
      <c r="B239" s="305" t="s">
        <v>814</v>
      </c>
      <c r="C239" s="305"/>
      <c r="D239" s="305"/>
      <c r="E239" s="305"/>
      <c r="F239" s="305"/>
      <c r="G239" s="305"/>
    </row>
    <row r="240" spans="2:7" ht="16.5" customHeight="1" x14ac:dyDescent="0.3">
      <c r="B240" s="250" t="s">
        <v>786</v>
      </c>
      <c r="C240" s="250"/>
      <c r="D240" s="251"/>
      <c r="E240" s="251"/>
      <c r="F240" s="251"/>
      <c r="G240" s="251"/>
    </row>
    <row r="241" spans="2:7" ht="16.5" x14ac:dyDescent="0.3">
      <c r="B241" s="307" t="s">
        <v>789</v>
      </c>
      <c r="C241" s="307"/>
      <c r="D241" s="307"/>
      <c r="E241" s="252"/>
      <c r="F241" s="246"/>
      <c r="G241" s="246"/>
    </row>
    <row r="242" spans="2:7" ht="27" customHeight="1" x14ac:dyDescent="0.3">
      <c r="B242" s="248" t="s">
        <v>790</v>
      </c>
      <c r="C242" s="248"/>
      <c r="D242" s="248"/>
      <c r="E242" s="252"/>
      <c r="F242" s="246"/>
      <c r="G242" s="246"/>
    </row>
    <row r="243" spans="2:7" ht="16.5" x14ac:dyDescent="0.3">
      <c r="B243" s="253" t="s">
        <v>791</v>
      </c>
      <c r="C243" s="253"/>
      <c r="D243" s="253"/>
      <c r="E243" s="254"/>
      <c r="F243" s="246"/>
      <c r="G243" s="246"/>
    </row>
    <row r="244" spans="2:7" ht="16.5" x14ac:dyDescent="0.3">
      <c r="B244" s="253" t="s">
        <v>792</v>
      </c>
      <c r="C244" s="253"/>
      <c r="D244" s="253"/>
      <c r="E244" s="254"/>
      <c r="F244" s="246"/>
      <c r="G244" s="246"/>
    </row>
    <row r="245" spans="2:7" ht="16.5" x14ac:dyDescent="0.3">
      <c r="B245" s="253" t="s">
        <v>815</v>
      </c>
      <c r="C245" s="253"/>
      <c r="D245" s="253"/>
      <c r="E245" s="254"/>
      <c r="F245" s="246"/>
      <c r="G245" s="246"/>
    </row>
    <row r="246" spans="2:7" ht="16.5" x14ac:dyDescent="0.3">
      <c r="B246" s="253" t="s">
        <v>793</v>
      </c>
      <c r="C246" s="253"/>
      <c r="D246" s="253"/>
      <c r="E246" s="254"/>
      <c r="F246" s="246"/>
      <c r="G246" s="246"/>
    </row>
    <row r="247" spans="2:7" ht="16.5" x14ac:dyDescent="0.3">
      <c r="B247" s="253" t="s">
        <v>794</v>
      </c>
      <c r="C247" s="253"/>
      <c r="D247" s="253"/>
      <c r="E247" s="254"/>
      <c r="F247" s="246"/>
      <c r="G247" s="246"/>
    </row>
    <row r="248" spans="2:7" ht="16.5" x14ac:dyDescent="0.3">
      <c r="B248" s="253" t="s">
        <v>816</v>
      </c>
      <c r="C248" s="253"/>
      <c r="D248" s="253"/>
      <c r="E248" s="254"/>
      <c r="F248" s="246"/>
      <c r="G248" s="246"/>
    </row>
    <row r="249" spans="2:7" ht="16.5" x14ac:dyDescent="0.3">
      <c r="B249" s="253" t="s">
        <v>795</v>
      </c>
      <c r="C249" s="253"/>
      <c r="D249" s="253"/>
      <c r="E249" s="254"/>
      <c r="F249" s="246"/>
      <c r="G249" s="246"/>
    </row>
    <row r="250" spans="2:7" ht="16.5" x14ac:dyDescent="0.3">
      <c r="B250" s="253" t="s">
        <v>796</v>
      </c>
      <c r="C250" s="253"/>
      <c r="D250" s="253"/>
      <c r="E250" s="254"/>
      <c r="F250" s="246"/>
      <c r="G250" s="246"/>
    </row>
    <row r="251" spans="2:7" ht="16.5" x14ac:dyDescent="0.3">
      <c r="B251" s="305" t="s">
        <v>797</v>
      </c>
      <c r="C251" s="305"/>
      <c r="D251" s="305"/>
      <c r="E251" s="305"/>
      <c r="F251" s="246"/>
      <c r="G251" s="246"/>
    </row>
    <row r="252" spans="2:7" ht="16.5" customHeight="1" x14ac:dyDescent="0.3">
      <c r="B252" s="304" t="s">
        <v>798</v>
      </c>
      <c r="C252" s="304"/>
      <c r="D252" s="304"/>
      <c r="E252" s="304"/>
      <c r="F252" s="246"/>
      <c r="G252" s="246"/>
    </row>
    <row r="253" spans="2:7" ht="16.5" x14ac:dyDescent="0.2">
      <c r="B253" s="301"/>
      <c r="C253" s="301"/>
      <c r="D253" s="301"/>
      <c r="E253" s="301"/>
      <c r="F253" s="301"/>
    </row>
    <row r="254" spans="2:7" ht="16.5" x14ac:dyDescent="0.3">
      <c r="B254" s="237"/>
      <c r="C254" s="237"/>
      <c r="D254" s="237"/>
      <c r="E254" s="238"/>
      <c r="F254" s="238"/>
    </row>
    <row r="255" spans="2:7" ht="16.5" x14ac:dyDescent="0.3">
      <c r="B255" s="239" t="s">
        <v>799</v>
      </c>
      <c r="C255" s="240"/>
      <c r="D255" s="240"/>
      <c r="E255" s="241" t="s">
        <v>800</v>
      </c>
      <c r="F255" s="242"/>
    </row>
  </sheetData>
  <mergeCells count="104">
    <mergeCell ref="A18:E18"/>
    <mergeCell ref="C15:E15"/>
    <mergeCell ref="A17:E17"/>
    <mergeCell ref="A37:A40"/>
    <mergeCell ref="B37:B40"/>
    <mergeCell ref="C37:C40"/>
    <mergeCell ref="D37:D40"/>
    <mergeCell ref="E37:E40"/>
    <mergeCell ref="A35:E35"/>
    <mergeCell ref="A34:E34"/>
    <mergeCell ref="A19:A22"/>
    <mergeCell ref="B19:B22"/>
    <mergeCell ref="C19:C22"/>
    <mergeCell ref="D19:D22"/>
    <mergeCell ref="E19:E22"/>
    <mergeCell ref="A25:B25"/>
    <mergeCell ref="C25:E25"/>
    <mergeCell ref="A30:B30"/>
    <mergeCell ref="C30:E30"/>
    <mergeCell ref="C58:C61"/>
    <mergeCell ref="D58:D61"/>
    <mergeCell ref="E58:E61"/>
    <mergeCell ref="C64:E64"/>
    <mergeCell ref="A56:E56"/>
    <mergeCell ref="A55:E55"/>
    <mergeCell ref="C57:E57"/>
    <mergeCell ref="A58:A61"/>
    <mergeCell ref="B58:B61"/>
    <mergeCell ref="C129:E129"/>
    <mergeCell ref="C77:E77"/>
    <mergeCell ref="C101:E101"/>
    <mergeCell ref="A112:E112"/>
    <mergeCell ref="A111:E111"/>
    <mergeCell ref="A114:A117"/>
    <mergeCell ref="B114:B117"/>
    <mergeCell ref="C114:C117"/>
    <mergeCell ref="D114:D117"/>
    <mergeCell ref="E114:E117"/>
    <mergeCell ref="C120:E120"/>
    <mergeCell ref="A209:B209"/>
    <mergeCell ref="C209:E209"/>
    <mergeCell ref="A181:B181"/>
    <mergeCell ref="C181:E181"/>
    <mergeCell ref="A183:B183"/>
    <mergeCell ref="C183:E183"/>
    <mergeCell ref="B253:F253"/>
    <mergeCell ref="B225:E225"/>
    <mergeCell ref="B232:G232"/>
    <mergeCell ref="A191:B191"/>
    <mergeCell ref="C191:E191"/>
    <mergeCell ref="B234:E234"/>
    <mergeCell ref="B237:E237"/>
    <mergeCell ref="B238:C238"/>
    <mergeCell ref="B239:G239"/>
    <mergeCell ref="B241:D241"/>
    <mergeCell ref="B251:E251"/>
    <mergeCell ref="B252:E252"/>
    <mergeCell ref="B217:C217"/>
    <mergeCell ref="D217:E217"/>
    <mergeCell ref="B219:D219"/>
    <mergeCell ref="B230:F230"/>
    <mergeCell ref="B231:F231"/>
    <mergeCell ref="B222:G222"/>
    <mergeCell ref="A161:B161"/>
    <mergeCell ref="C161:E161"/>
    <mergeCell ref="C155:E155"/>
    <mergeCell ref="A195:B195"/>
    <mergeCell ref="C195:E195"/>
    <mergeCell ref="A204:B204"/>
    <mergeCell ref="C204:E204"/>
    <mergeCell ref="A202:B202"/>
    <mergeCell ref="C202:E202"/>
    <mergeCell ref="A169:B169"/>
    <mergeCell ref="C169:E169"/>
    <mergeCell ref="A187:B187"/>
    <mergeCell ref="C187:E187"/>
    <mergeCell ref="A177:B177"/>
    <mergeCell ref="C177:E177"/>
    <mergeCell ref="A173:B173"/>
    <mergeCell ref="C173:E173"/>
    <mergeCell ref="C7:E7"/>
    <mergeCell ref="C8:M8"/>
    <mergeCell ref="C10:L10"/>
    <mergeCell ref="B12:L12"/>
    <mergeCell ref="B13:L13"/>
    <mergeCell ref="C1:L1"/>
    <mergeCell ref="C2:L2"/>
    <mergeCell ref="E3:F3"/>
    <mergeCell ref="A214:B214"/>
    <mergeCell ref="C214:E214"/>
    <mergeCell ref="A143:J143"/>
    <mergeCell ref="A144:J144"/>
    <mergeCell ref="C46:E46"/>
    <mergeCell ref="A153:B153"/>
    <mergeCell ref="C153:E153"/>
    <mergeCell ref="A147:A149"/>
    <mergeCell ref="B146:B149"/>
    <mergeCell ref="C146:C149"/>
    <mergeCell ref="D146:D149"/>
    <mergeCell ref="E146:E149"/>
    <mergeCell ref="A165:B165"/>
    <mergeCell ref="C165:E165"/>
    <mergeCell ref="A159:B159"/>
    <mergeCell ref="C159:E159"/>
  </mergeCells>
  <printOptions horizontalCentered="1"/>
  <pageMargins left="0.78740157480314998" right="0.39370078740157499" top="0.39370078740157499" bottom="0.39370078740157499" header="0" footer="0"/>
  <pageSetup paperSize="9" scale="80" orientation="portrait" r:id="rId1"/>
  <headerFooter>
    <oddHeader>&amp;CСтраница &amp;P из &amp;N</oddHeader>
    <oddFooter>&amp;R&amp;P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10"/>
  <sheetViews>
    <sheetView workbookViewId="0"/>
  </sheetViews>
  <sheetFormatPr defaultRowHeight="12.75" x14ac:dyDescent="0.2"/>
  <sheetData>
    <row r="1" spans="1:255" x14ac:dyDescent="0.2">
      <c r="B1" t="s">
        <v>387</v>
      </c>
    </row>
    <row r="3" spans="1:255" x14ac:dyDescent="0.2">
      <c r="A3">
        <v>3</v>
      </c>
      <c r="B3" t="s">
        <v>388</v>
      </c>
    </row>
    <row r="4" spans="1:255" x14ac:dyDescent="0.2">
      <c r="A4">
        <v>1</v>
      </c>
      <c r="B4" t="s">
        <v>389</v>
      </c>
    </row>
    <row r="5" spans="1:255" x14ac:dyDescent="0.2">
      <c r="A5">
        <v>0</v>
      </c>
      <c r="B5" t="s">
        <v>390</v>
      </c>
    </row>
    <row r="6" spans="1:255" x14ac:dyDescent="0.2">
      <c r="A6">
        <v>2</v>
      </c>
      <c r="B6" t="s">
        <v>391</v>
      </c>
    </row>
    <row r="7" spans="1:255" x14ac:dyDescent="0.2">
      <c r="A7">
        <v>0</v>
      </c>
      <c r="B7" t="s">
        <v>392</v>
      </c>
    </row>
    <row r="8" spans="1:255" x14ac:dyDescent="0.2">
      <c r="A8">
        <v>2</v>
      </c>
      <c r="B8" t="s">
        <v>393</v>
      </c>
    </row>
    <row r="9" spans="1:255" x14ac:dyDescent="0.2">
      <c r="A9">
        <v>0</v>
      </c>
      <c r="B9" t="s">
        <v>394</v>
      </c>
    </row>
    <row r="13" spans="1:255" x14ac:dyDescent="0.2">
      <c r="A13">
        <v>3</v>
      </c>
      <c r="B13" t="s">
        <v>451</v>
      </c>
      <c r="D13" t="s">
        <v>452</v>
      </c>
      <c r="F13" t="s">
        <v>453</v>
      </c>
    </row>
    <row r="14" spans="1:255" x14ac:dyDescent="0.2">
      <c r="A14">
        <v>4</v>
      </c>
      <c r="B14" t="s">
        <v>454</v>
      </c>
      <c r="D14" t="s">
        <v>455</v>
      </c>
      <c r="F14" t="s">
        <v>456</v>
      </c>
    </row>
    <row r="15" spans="1:255" x14ac:dyDescent="0.2">
      <c r="A15">
        <v>514</v>
      </c>
      <c r="B15" t="s">
        <v>454</v>
      </c>
      <c r="D15" t="s">
        <v>455</v>
      </c>
      <c r="F15" t="s">
        <v>456</v>
      </c>
      <c r="AY15" t="e">
        <f>SUM('ТЗ '!AO26:'ТЗ '!#REF!)</f>
        <v>#REF!</v>
      </c>
      <c r="AZ15" t="e">
        <f>SUM('ТЗ '!AP26:'ТЗ '!#REF!)</f>
        <v>#REF!</v>
      </c>
      <c r="BA15" t="e">
        <f>SUM('ТЗ '!AQ26:'ТЗ '!#REF!)</f>
        <v>#REF!</v>
      </c>
      <c r="BB15" t="e">
        <f>SUM('ТЗ '!AR26:'ТЗ '!#REF!)</f>
        <v>#REF!</v>
      </c>
      <c r="BC15" t="e">
        <f>SUM('ТЗ '!AS26:'ТЗ '!#REF!)</f>
        <v>#REF!</v>
      </c>
      <c r="BD15" t="e">
        <f>SUM('ТЗ '!AT26:'ТЗ '!#REF!)</f>
        <v>#REF!</v>
      </c>
      <c r="CW15" t="e">
        <f>Source!DM89</f>
        <v>#REF!</v>
      </c>
      <c r="CX15" t="e">
        <f>Source!DN89</f>
        <v>#REF!</v>
      </c>
      <c r="CY15" t="e">
        <f>Source!DG89</f>
        <v>#REF!</v>
      </c>
      <c r="CZ15" t="e">
        <f>Source!DK89</f>
        <v>#REF!</v>
      </c>
      <c r="DA15" t="e">
        <f>Source!DI89</f>
        <v>#REF!</v>
      </c>
      <c r="DB15" t="e">
        <f>Source!DJ89</f>
        <v>#REF!</v>
      </c>
      <c r="DC15" t="e">
        <f>Source!DH89</f>
        <v>#REF!</v>
      </c>
      <c r="DD15">
        <f>Source!EG89</f>
        <v>0</v>
      </c>
      <c r="DE15" t="e">
        <f>Source!EN89</f>
        <v>#REF!</v>
      </c>
      <c r="DF15" t="e">
        <f>Source!EO89</f>
        <v>#REF!</v>
      </c>
      <c r="DG15">
        <f>Source!EP89</f>
        <v>0</v>
      </c>
      <c r="DH15" t="e">
        <f>Source!EQ89</f>
        <v>#REF!</v>
      </c>
      <c r="DI15">
        <f>Source!EH89</f>
        <v>0</v>
      </c>
      <c r="DJ15">
        <f>Source!EI89</f>
        <v>0</v>
      </c>
      <c r="DK15">
        <f>Source!ER89</f>
        <v>0</v>
      </c>
      <c r="DL15" t="e">
        <f>Source!DL89</f>
        <v>#REF!</v>
      </c>
      <c r="DM15" t="e">
        <f>Source!DO89</f>
        <v>#REF!</v>
      </c>
      <c r="DN15" t="e">
        <f>Source!DP89</f>
        <v>#REF!</v>
      </c>
      <c r="DO15" t="e">
        <f>Source!DQ89</f>
        <v>#REF!</v>
      </c>
      <c r="DP15" t="e">
        <f>Source!EJ89</f>
        <v>#REF!</v>
      </c>
      <c r="DQ15" t="e">
        <f>Source!EK89</f>
        <v>#REF!</v>
      </c>
      <c r="DR15">
        <f>Source!EL89</f>
        <v>0</v>
      </c>
      <c r="DS15">
        <f>Source!EH89</f>
        <v>0</v>
      </c>
      <c r="DT15">
        <f>Source!EM89</f>
        <v>0</v>
      </c>
      <c r="DU15" t="e">
        <f>Source!EK89+Source!EL89</f>
        <v>#REF!</v>
      </c>
      <c r="DW15" t="e">
        <f>Source!ES89</f>
        <v>#REF!</v>
      </c>
      <c r="DX15">
        <f>Source!ET89</f>
        <v>0</v>
      </c>
      <c r="DY15">
        <f>Source!EU89</f>
        <v>0</v>
      </c>
      <c r="DZ15">
        <f>Source!EV89</f>
        <v>0</v>
      </c>
      <c r="ET15" t="e">
        <f>Source!DM89</f>
        <v>#REF!</v>
      </c>
      <c r="EU15" t="e">
        <f>Source!DN89</f>
        <v>#REF!</v>
      </c>
      <c r="EV15" t="e">
        <f>SUM('ТЗ '!GF26:'ТЗ '!#REF!)</f>
        <v>#REF!</v>
      </c>
      <c r="EW15" t="e">
        <f>SUM('ТЗ '!GG26:'ТЗ '!#REF!)</f>
        <v>#REF!</v>
      </c>
      <c r="EX15" t="e">
        <f>SUM('ТЗ '!GH26:'ТЗ '!#REF!)</f>
        <v>#REF!</v>
      </c>
      <c r="EY15" t="e">
        <f>SUM('ТЗ '!GI26:'ТЗ '!#REF!)</f>
        <v>#REF!</v>
      </c>
      <c r="EZ15" t="e">
        <f>SUM('ТЗ '!GJ26:'ТЗ '!#REF!)</f>
        <v>#REF!</v>
      </c>
      <c r="FA15" t="e">
        <f>SUM('ТЗ '!GK26:'ТЗ '!#REF!)</f>
        <v>#REF!</v>
      </c>
      <c r="FB15" t="e">
        <f>SUM('ТЗ '!GL26:'ТЗ '!#REF!)</f>
        <v>#REF!</v>
      </c>
      <c r="FC15" t="e">
        <f>SUM('ТЗ '!GM26:'ТЗ '!#REF!)</f>
        <v>#REF!</v>
      </c>
      <c r="FD15" t="e">
        <f>SUM('ТЗ '!GN26:'ТЗ '!#REF!)</f>
        <v>#REF!</v>
      </c>
      <c r="FE15" t="e">
        <f>SUM('ТЗ '!GO26:'ТЗ '!#REF!)</f>
        <v>#REF!</v>
      </c>
      <c r="FF15" t="e">
        <f>SUM('ТЗ '!GP26:'ТЗ '!#REF!)</f>
        <v>#REF!</v>
      </c>
      <c r="FG15" t="e">
        <f>SUM('ТЗ '!GQ26:'ТЗ '!#REF!)</f>
        <v>#REF!</v>
      </c>
      <c r="FH15" t="e">
        <f>SUM('ТЗ '!GR26:'ТЗ '!#REF!)</f>
        <v>#REF!</v>
      </c>
      <c r="FI15" t="e">
        <f>SUM('ТЗ '!GS26:'ТЗ '!#REF!)</f>
        <v>#REF!</v>
      </c>
      <c r="FJ15" t="e">
        <f>SUM('ТЗ '!GT26:'ТЗ '!#REF!)</f>
        <v>#REF!</v>
      </c>
      <c r="FK15" t="e">
        <f>SUM('ТЗ '!GU26:'ТЗ '!#REF!)</f>
        <v>#REF!</v>
      </c>
      <c r="FL15" t="e">
        <f>SUM('ТЗ '!GV26:'ТЗ '!#REF!)</f>
        <v>#REF!</v>
      </c>
      <c r="FM15" t="e">
        <f>SUM('ТЗ '!GW26:'ТЗ '!#REF!)</f>
        <v>#REF!</v>
      </c>
      <c r="FN15" t="e">
        <f>SUM('ТЗ '!GX26:'ТЗ '!#REF!)</f>
        <v>#REF!</v>
      </c>
      <c r="FO15" t="e">
        <f>SUM('ТЗ '!GY26:'ТЗ '!#REF!)</f>
        <v>#REF!</v>
      </c>
      <c r="FP15" t="e">
        <f>SUM('ТЗ '!GZ26:'ТЗ '!#REF!)</f>
        <v>#REF!</v>
      </c>
      <c r="FQ15" t="e">
        <f>SUM('ТЗ '!HA26:'ТЗ '!#REF!)</f>
        <v>#REF!</v>
      </c>
      <c r="FR15" t="e">
        <f>SUM('ТЗ '!GX26:'ТЗ '!#REF!)+SUM('ТЗ '!GY26:'ТЗ '!#REF!)</f>
        <v>#REF!</v>
      </c>
      <c r="FS15" t="e">
        <f>SUM('ТЗ '!HC26:'ТЗ '!#REF!)</f>
        <v>#REF!</v>
      </c>
      <c r="FT15" t="e">
        <f>SUM('ТЗ '!HD26:'ТЗ '!#REF!)</f>
        <v>#REF!</v>
      </c>
      <c r="FU15" t="e">
        <f>SUM('ТЗ '!HE26:'ТЗ '!#REF!)</f>
        <v>#REF!</v>
      </c>
      <c r="FV15" t="e">
        <f>SUM('ТЗ '!HF26:'ТЗ '!#REF!)</f>
        <v>#REF!</v>
      </c>
      <c r="FW15" t="e">
        <f>SUM('ТЗ '!HG26:'ТЗ '!#REF!)</f>
        <v>#REF!</v>
      </c>
      <c r="FX15" t="e">
        <f>SUMIF('ТЗ '!CR26:'ТЗ '!#REF!,1,'ТЗ '!GG26:'ТЗ '!#REF!)</f>
        <v>#REF!</v>
      </c>
      <c r="FY15" t="e">
        <f>SUMIF('ТЗ '!CR26:'ТЗ '!#REF!,2,'ТЗ '!GG26:'ТЗ '!#REF!)</f>
        <v>#REF!</v>
      </c>
      <c r="FZ15" t="e">
        <f>SUMIF('ТЗ '!CR26:'ТЗ '!#REF!,5,'ТЗ '!GG26:'ТЗ '!#REF!)</f>
        <v>#REF!</v>
      </c>
      <c r="GA15" t="e">
        <f>SUMIF('ТЗ '!CR26:'ТЗ '!#REF!,4,'ТЗ '!GG26:'ТЗ '!#REF!)</f>
        <v>#REF!</v>
      </c>
      <c r="GB15" t="e">
        <f>SUMIF('ТЗ '!CR26:'ТЗ '!#REF!,1,'ТЗ '!GH26:'ТЗ '!#REF!)</f>
        <v>#REF!</v>
      </c>
      <c r="GC15" t="e">
        <f>SUMIF('ТЗ '!CR26:'ТЗ '!#REF!,2,'ТЗ '!GH26:'ТЗ '!#REF!)</f>
        <v>#REF!</v>
      </c>
      <c r="GD15" t="e">
        <f>SUMIF('ТЗ '!CR26:'ТЗ '!#REF!,4,'ТЗ '!GH26:'ТЗ '!#REF!)</f>
        <v>#REF!</v>
      </c>
      <c r="GE15" t="e">
        <f>SUMIF('ТЗ '!CR26:'ТЗ '!#REF!,1,'ТЗ '!GM26:'ТЗ '!#REF!)</f>
        <v>#REF!</v>
      </c>
      <c r="GF15" t="e">
        <f>SUMIF('ТЗ '!CR26:'ТЗ '!#REF!,2,'ТЗ '!GM26:'ТЗ '!#REF!)</f>
        <v>#REF!</v>
      </c>
      <c r="GG15" t="e">
        <f>SUMIF('ТЗ '!CR26:'ТЗ '!#REF!,4,'ТЗ '!GM26:'ТЗ '!#REF!)</f>
        <v>#REF!</v>
      </c>
      <c r="IB15" t="e">
        <f>SUM('ТЗ '!HK26:'ТЗ '!#REF!)</f>
        <v>#REF!</v>
      </c>
      <c r="IC15" t="e">
        <f>SUM('ТЗ '!HM26:'ТЗ '!#REF!)</f>
        <v>#REF!</v>
      </c>
      <c r="ID15" t="e">
        <f>SUM('ТЗ '!HO26:'ТЗ '!#REF!)</f>
        <v>#REF!</v>
      </c>
      <c r="IE15" t="e">
        <f>SUM('ТЗ '!HQ26:'ТЗ '!#REF!)</f>
        <v>#REF!</v>
      </c>
      <c r="IF15" t="e">
        <f>SUM('ТЗ '!HU26:'ТЗ '!#REF!)</f>
        <v>#REF!</v>
      </c>
      <c r="IG15" t="e">
        <f>SUM('ТЗ '!HV26:'ТЗ '!#REF!)</f>
        <v>#REF!</v>
      </c>
      <c r="IH15" t="e">
        <f>SUM('ТЗ '!HH26:'ТЗ '!#REF!)</f>
        <v>#REF!</v>
      </c>
      <c r="II15" t="e">
        <f>SUM('ТЗ '!HJ26:'ТЗ '!#REF!)</f>
        <v>#REF!</v>
      </c>
      <c r="IJ15" t="e">
        <f>SUM('ТЗ '!HL26:'ТЗ '!#REF!)</f>
        <v>#REF!</v>
      </c>
      <c r="IK15" t="e">
        <f>SUM('ТЗ '!HN26:'ТЗ '!#REF!)</f>
        <v>#REF!</v>
      </c>
      <c r="IL15" t="e">
        <f>SUM('ТЗ '!HP26:'ТЗ '!#REF!)</f>
        <v>#REF!</v>
      </c>
      <c r="IM15" t="e">
        <f>SUM('ТЗ '!HS26:'ТЗ '!#REF!)</f>
        <v>#REF!</v>
      </c>
      <c r="IN15" t="e">
        <f>SUMIF('ТЗ '!CR26:'ТЗ '!#REF!,1,'ТЗ '!GU26:'ТЗ '!#REF!)</f>
        <v>#REF!</v>
      </c>
      <c r="IO15" t="e">
        <f>SUMIF('ТЗ '!CR26:'ТЗ '!#REF!,2,'ТЗ '!GU26:'ТЗ '!#REF!)</f>
        <v>#REF!</v>
      </c>
      <c r="IP15" t="e">
        <f>SUMIF('ТЗ '!CR26:'ТЗ '!#REF!,5,'ТЗ '!GU26:'ТЗ '!#REF!)</f>
        <v>#REF!</v>
      </c>
      <c r="IQ15" t="e">
        <f>SUMIF('ТЗ '!CR26:'ТЗ '!#REF!,4,'ТЗ '!GU26:'ТЗ '!#REF!)</f>
        <v>#REF!</v>
      </c>
      <c r="IR15" t="e">
        <f>SUMIF('ТЗ '!CR26:'ТЗ '!#REF!,1,'ТЗ '!GV26:'ТЗ '!#REF!)</f>
        <v>#REF!</v>
      </c>
      <c r="IS15" t="e">
        <f>SUMIF('ТЗ '!CR26:'ТЗ '!#REF!,2,'ТЗ '!GV26:'ТЗ '!#REF!)</f>
        <v>#REF!</v>
      </c>
      <c r="IT15" t="e">
        <f>SUMIF('ТЗ '!CR26:'ТЗ '!#REF!,5,'ТЗ '!GV26:'ТЗ '!#REF!)</f>
        <v>#REF!</v>
      </c>
      <c r="IU15" t="e">
        <f>SUMIF('ТЗ '!CR26:'ТЗ '!#REF!,4,'ТЗ '!GV26:'ТЗ '!#REF!)</f>
        <v>#REF!</v>
      </c>
    </row>
    <row r="16" spans="1:255" x14ac:dyDescent="0.2">
      <c r="A16">
        <v>4</v>
      </c>
      <c r="B16" t="s">
        <v>454</v>
      </c>
      <c r="D16" t="s">
        <v>455</v>
      </c>
      <c r="F16" t="s">
        <v>530</v>
      </c>
    </row>
    <row r="17" spans="1:255" x14ac:dyDescent="0.2">
      <c r="A17">
        <v>514</v>
      </c>
      <c r="B17" t="s">
        <v>454</v>
      </c>
      <c r="D17" t="s">
        <v>455</v>
      </c>
      <c r="F17" t="s">
        <v>530</v>
      </c>
      <c r="AY17" t="e">
        <f>SUM('ТЗ '!AO31:'ТЗ '!#REF!)</f>
        <v>#REF!</v>
      </c>
      <c r="AZ17" t="e">
        <f>SUM('ТЗ '!AP31:'ТЗ '!#REF!)</f>
        <v>#REF!</v>
      </c>
      <c r="BA17" t="e">
        <f>SUM('ТЗ '!AQ31:'ТЗ '!#REF!)</f>
        <v>#REF!</v>
      </c>
      <c r="BB17" t="e">
        <f>SUM('ТЗ '!AR31:'ТЗ '!#REF!)</f>
        <v>#REF!</v>
      </c>
      <c r="BC17" t="e">
        <f>SUM('ТЗ '!AS31:'ТЗ '!#REF!)</f>
        <v>#REF!</v>
      </c>
      <c r="BD17" t="e">
        <f>SUM('ТЗ '!AT31:'ТЗ '!#REF!)</f>
        <v>#REF!</v>
      </c>
      <c r="CW17" t="e">
        <f>Source!DM154</f>
        <v>#REF!</v>
      </c>
      <c r="CX17">
        <f>Source!DN154</f>
        <v>0</v>
      </c>
      <c r="CY17">
        <f>Source!DG154</f>
        <v>10840</v>
      </c>
      <c r="CZ17">
        <f>Source!DK154</f>
        <v>2456</v>
      </c>
      <c r="DA17">
        <f>Source!DI154</f>
        <v>32</v>
      </c>
      <c r="DB17">
        <f>Source!DJ154</f>
        <v>0</v>
      </c>
      <c r="DC17">
        <f>Source!DH154</f>
        <v>8352</v>
      </c>
      <c r="DD17">
        <f>Source!EG154</f>
        <v>0</v>
      </c>
      <c r="DE17">
        <f>Source!EN154</f>
        <v>8352</v>
      </c>
      <c r="DF17">
        <f>Source!EO154</f>
        <v>8352</v>
      </c>
      <c r="DG17">
        <f>Source!EP154</f>
        <v>0</v>
      </c>
      <c r="DH17">
        <f>Source!EQ154</f>
        <v>8352</v>
      </c>
      <c r="DI17">
        <f>Source!EH154</f>
        <v>0</v>
      </c>
      <c r="DJ17">
        <f>Source!EI154</f>
        <v>0</v>
      </c>
      <c r="DK17">
        <f>Source!ER154</f>
        <v>0</v>
      </c>
      <c r="DL17">
        <f>Source!DL154</f>
        <v>0</v>
      </c>
      <c r="DM17">
        <f>Source!DO154</f>
        <v>1</v>
      </c>
      <c r="DN17" t="e">
        <f>Source!DP154</f>
        <v>#REF!</v>
      </c>
      <c r="DO17" t="e">
        <f>Source!DQ154</f>
        <v>#REF!</v>
      </c>
      <c r="DP17" t="e">
        <f>Source!EJ154</f>
        <v>#REF!</v>
      </c>
      <c r="DQ17" t="e">
        <f>Source!EK154</f>
        <v>#REF!</v>
      </c>
      <c r="DR17">
        <f>Source!EL154</f>
        <v>0</v>
      </c>
      <c r="DS17">
        <f>Source!EH154</f>
        <v>0</v>
      </c>
      <c r="DT17">
        <f>Source!EM154</f>
        <v>0</v>
      </c>
      <c r="DU17" t="e">
        <f>Source!EK154+Source!EL154</f>
        <v>#REF!</v>
      </c>
      <c r="DW17">
        <f>Source!ES154</f>
        <v>0</v>
      </c>
      <c r="DX17">
        <f>Source!ET154</f>
        <v>0</v>
      </c>
      <c r="DY17">
        <f>Source!EU154</f>
        <v>0</v>
      </c>
      <c r="DZ17">
        <f>Source!EV154</f>
        <v>0</v>
      </c>
      <c r="ET17" t="e">
        <f>Source!DM154</f>
        <v>#REF!</v>
      </c>
      <c r="EU17">
        <f>Source!DN154</f>
        <v>0</v>
      </c>
      <c r="EV17" t="e">
        <f>SUM('ТЗ '!GF31:'ТЗ '!#REF!)</f>
        <v>#REF!</v>
      </c>
      <c r="EW17" t="e">
        <f>SUM('ТЗ '!GG31:'ТЗ '!#REF!)</f>
        <v>#REF!</v>
      </c>
      <c r="EX17" t="e">
        <f>SUM('ТЗ '!GH31:'ТЗ '!#REF!)</f>
        <v>#REF!</v>
      </c>
      <c r="EY17" t="e">
        <f>SUM('ТЗ '!GI31:'ТЗ '!#REF!)</f>
        <v>#REF!</v>
      </c>
      <c r="EZ17" t="e">
        <f>SUM('ТЗ '!GJ31:'ТЗ '!#REF!)</f>
        <v>#REF!</v>
      </c>
      <c r="FA17" t="e">
        <f>SUM('ТЗ '!GK31:'ТЗ '!#REF!)</f>
        <v>#REF!</v>
      </c>
      <c r="FB17" t="e">
        <f>SUM('ТЗ '!GL31:'ТЗ '!#REF!)</f>
        <v>#REF!</v>
      </c>
      <c r="FC17" t="e">
        <f>SUM('ТЗ '!GM31:'ТЗ '!#REF!)</f>
        <v>#REF!</v>
      </c>
      <c r="FD17" t="e">
        <f>SUM('ТЗ '!GN31:'ТЗ '!#REF!)</f>
        <v>#REF!</v>
      </c>
      <c r="FE17" t="e">
        <f>SUM('ТЗ '!GO31:'ТЗ '!#REF!)</f>
        <v>#REF!</v>
      </c>
      <c r="FF17" t="e">
        <f>SUM('ТЗ '!GP31:'ТЗ '!#REF!)</f>
        <v>#REF!</v>
      </c>
      <c r="FG17" t="e">
        <f>SUM('ТЗ '!GQ31:'ТЗ '!#REF!)</f>
        <v>#REF!</v>
      </c>
      <c r="FH17" t="e">
        <f>SUM('ТЗ '!GR31:'ТЗ '!#REF!)</f>
        <v>#REF!</v>
      </c>
      <c r="FI17" t="e">
        <f>SUM('ТЗ '!GS31:'ТЗ '!#REF!)</f>
        <v>#REF!</v>
      </c>
      <c r="FJ17" t="e">
        <f>SUM('ТЗ '!GT31:'ТЗ '!#REF!)</f>
        <v>#REF!</v>
      </c>
      <c r="FK17" t="e">
        <f>SUM('ТЗ '!GU31:'ТЗ '!#REF!)</f>
        <v>#REF!</v>
      </c>
      <c r="FL17" t="e">
        <f>SUM('ТЗ '!GV31:'ТЗ '!#REF!)</f>
        <v>#REF!</v>
      </c>
      <c r="FM17" t="e">
        <f>SUM('ТЗ '!GW31:'ТЗ '!#REF!)</f>
        <v>#REF!</v>
      </c>
      <c r="FN17" t="e">
        <f>SUM('ТЗ '!GX31:'ТЗ '!#REF!)</f>
        <v>#REF!</v>
      </c>
      <c r="FO17" t="e">
        <f>SUM('ТЗ '!GY31:'ТЗ '!#REF!)</f>
        <v>#REF!</v>
      </c>
      <c r="FP17" t="e">
        <f>SUM('ТЗ '!GZ31:'ТЗ '!#REF!)</f>
        <v>#REF!</v>
      </c>
      <c r="FQ17" t="e">
        <f>SUM('ТЗ '!HA31:'ТЗ '!#REF!)</f>
        <v>#REF!</v>
      </c>
      <c r="FR17" t="e">
        <f>SUM('ТЗ '!GX31:'ТЗ '!#REF!)+SUM('ТЗ '!GY31:'ТЗ '!#REF!)</f>
        <v>#REF!</v>
      </c>
      <c r="FS17" t="e">
        <f>SUM('ТЗ '!HC31:'ТЗ '!#REF!)</f>
        <v>#REF!</v>
      </c>
      <c r="FT17" t="e">
        <f>SUM('ТЗ '!HD31:'ТЗ '!#REF!)</f>
        <v>#REF!</v>
      </c>
      <c r="FU17" t="e">
        <f>SUM('ТЗ '!HE31:'ТЗ '!#REF!)</f>
        <v>#REF!</v>
      </c>
      <c r="FV17" t="e">
        <f>SUM('ТЗ '!HF31:'ТЗ '!#REF!)</f>
        <v>#REF!</v>
      </c>
      <c r="FW17" t="e">
        <f>SUM('ТЗ '!HG31:'ТЗ '!#REF!)</f>
        <v>#REF!</v>
      </c>
      <c r="FX17" t="e">
        <f>SUMIF('ТЗ '!CR31:'ТЗ '!#REF!,1,'ТЗ '!GG31:'ТЗ '!#REF!)</f>
        <v>#REF!</v>
      </c>
      <c r="FY17" t="e">
        <f>SUMIF('ТЗ '!CR31:'ТЗ '!#REF!,2,'ТЗ '!GG31:'ТЗ '!#REF!)</f>
        <v>#REF!</v>
      </c>
      <c r="FZ17" t="e">
        <f>SUMIF('ТЗ '!CR31:'ТЗ '!#REF!,5,'ТЗ '!GG31:'ТЗ '!#REF!)</f>
        <v>#REF!</v>
      </c>
      <c r="GA17" t="e">
        <f>SUMIF('ТЗ '!CR31:'ТЗ '!#REF!,4,'ТЗ '!GG31:'ТЗ '!#REF!)</f>
        <v>#REF!</v>
      </c>
      <c r="GB17" t="e">
        <f>SUMIF('ТЗ '!CR31:'ТЗ '!#REF!,1,'ТЗ '!GH31:'ТЗ '!#REF!)</f>
        <v>#REF!</v>
      </c>
      <c r="GC17" t="e">
        <f>SUMIF('ТЗ '!CR31:'ТЗ '!#REF!,2,'ТЗ '!GH31:'ТЗ '!#REF!)</f>
        <v>#REF!</v>
      </c>
      <c r="GD17" t="e">
        <f>SUMIF('ТЗ '!CR31:'ТЗ '!#REF!,4,'ТЗ '!GH31:'ТЗ '!#REF!)</f>
        <v>#REF!</v>
      </c>
      <c r="GE17" t="e">
        <f>SUMIF('ТЗ '!CR31:'ТЗ '!#REF!,1,'ТЗ '!GM31:'ТЗ '!#REF!)</f>
        <v>#REF!</v>
      </c>
      <c r="GF17" t="e">
        <f>SUMIF('ТЗ '!CR31:'ТЗ '!#REF!,2,'ТЗ '!GM31:'ТЗ '!#REF!)</f>
        <v>#REF!</v>
      </c>
      <c r="GG17" t="e">
        <f>SUMIF('ТЗ '!CR31:'ТЗ '!#REF!,4,'ТЗ '!GM31:'ТЗ '!#REF!)</f>
        <v>#REF!</v>
      </c>
      <c r="IB17" t="e">
        <f>SUM('ТЗ '!HK31:'ТЗ '!#REF!)</f>
        <v>#REF!</v>
      </c>
      <c r="IC17" t="e">
        <f>SUM('ТЗ '!HM31:'ТЗ '!#REF!)</f>
        <v>#REF!</v>
      </c>
      <c r="ID17" t="e">
        <f>SUM('ТЗ '!HO31:'ТЗ '!#REF!)</f>
        <v>#REF!</v>
      </c>
      <c r="IE17" t="e">
        <f>SUM('ТЗ '!HQ31:'ТЗ '!#REF!)</f>
        <v>#REF!</v>
      </c>
      <c r="IF17" t="e">
        <f>SUM('ТЗ '!HU31:'ТЗ '!#REF!)</f>
        <v>#REF!</v>
      </c>
      <c r="IG17" t="e">
        <f>SUM('ТЗ '!HV31:'ТЗ '!#REF!)</f>
        <v>#REF!</v>
      </c>
      <c r="IH17" t="e">
        <f>SUM('ТЗ '!HH31:'ТЗ '!#REF!)</f>
        <v>#REF!</v>
      </c>
      <c r="II17" t="e">
        <f>SUM('ТЗ '!HJ31:'ТЗ '!#REF!)</f>
        <v>#REF!</v>
      </c>
      <c r="IJ17" t="e">
        <f>SUM('ТЗ '!HL31:'ТЗ '!#REF!)</f>
        <v>#REF!</v>
      </c>
      <c r="IK17" t="e">
        <f>SUM('ТЗ '!HN31:'ТЗ '!#REF!)</f>
        <v>#REF!</v>
      </c>
      <c r="IL17" t="e">
        <f>SUM('ТЗ '!HP31:'ТЗ '!#REF!)</f>
        <v>#REF!</v>
      </c>
      <c r="IM17" t="e">
        <f>SUM('ТЗ '!HS31:'ТЗ '!#REF!)</f>
        <v>#REF!</v>
      </c>
      <c r="IN17" t="e">
        <f>SUMIF('ТЗ '!CR31:'ТЗ '!#REF!,1,'ТЗ '!GU31:'ТЗ '!#REF!)</f>
        <v>#REF!</v>
      </c>
      <c r="IO17" t="e">
        <f>SUMIF('ТЗ '!CR31:'ТЗ '!#REF!,2,'ТЗ '!GU31:'ТЗ '!#REF!)</f>
        <v>#REF!</v>
      </c>
      <c r="IP17" t="e">
        <f>SUMIF('ТЗ '!CR31:'ТЗ '!#REF!,5,'ТЗ '!GU31:'ТЗ '!#REF!)</f>
        <v>#REF!</v>
      </c>
      <c r="IQ17" t="e">
        <f>SUMIF('ТЗ '!CR31:'ТЗ '!#REF!,4,'ТЗ '!GU31:'ТЗ '!#REF!)</f>
        <v>#REF!</v>
      </c>
      <c r="IR17" t="e">
        <f>SUMIF('ТЗ '!CR31:'ТЗ '!#REF!,1,'ТЗ '!GV31:'ТЗ '!#REF!)</f>
        <v>#REF!</v>
      </c>
      <c r="IS17" t="e">
        <f>SUMIF('ТЗ '!CR31:'ТЗ '!#REF!,2,'ТЗ '!GV31:'ТЗ '!#REF!)</f>
        <v>#REF!</v>
      </c>
      <c r="IT17" t="e">
        <f>SUMIF('ТЗ '!CR31:'ТЗ '!#REF!,5,'ТЗ '!GV31:'ТЗ '!#REF!)</f>
        <v>#REF!</v>
      </c>
      <c r="IU17" t="e">
        <f>SUMIF('ТЗ '!CR31:'ТЗ '!#REF!,4,'ТЗ '!GV31:'ТЗ '!#REF!)</f>
        <v>#REF!</v>
      </c>
    </row>
    <row r="18" spans="1:255" x14ac:dyDescent="0.2">
      <c r="A18">
        <v>513</v>
      </c>
      <c r="B18" t="s">
        <v>536</v>
      </c>
      <c r="D18" t="s">
        <v>452</v>
      </c>
      <c r="F18" t="s">
        <v>453</v>
      </c>
      <c r="AY18" t="e">
        <f>SUM('ТЗ '!AO24:'ТЗ '!#REF!)</f>
        <v>#REF!</v>
      </c>
      <c r="AZ18" t="e">
        <f>SUM('ТЗ '!AP24:'ТЗ '!#REF!)</f>
        <v>#REF!</v>
      </c>
      <c r="BA18" t="e">
        <f>SUM('ТЗ '!AQ24:'ТЗ '!#REF!)</f>
        <v>#REF!</v>
      </c>
      <c r="BB18" t="e">
        <f>SUM('ТЗ '!AR24:'ТЗ '!#REF!)</f>
        <v>#REF!</v>
      </c>
      <c r="BC18" t="e">
        <f>SUM('ТЗ '!AS24:'ТЗ '!#REF!)</f>
        <v>#REF!</v>
      </c>
      <c r="BD18" t="e">
        <f>SUM('ТЗ '!AT24:'ТЗ '!#REF!)</f>
        <v>#REF!</v>
      </c>
      <c r="CW18" t="e">
        <f>Source!DM184</f>
        <v>#REF!</v>
      </c>
      <c r="CX18" t="e">
        <f>Source!DN184</f>
        <v>#REF!</v>
      </c>
      <c r="CY18" t="e">
        <f>Source!DG184</f>
        <v>#REF!</v>
      </c>
      <c r="CZ18" t="e">
        <f>Source!DK184</f>
        <v>#REF!</v>
      </c>
      <c r="DA18" t="e">
        <f>Source!DI184</f>
        <v>#REF!</v>
      </c>
      <c r="DB18" t="e">
        <f>Source!DJ184</f>
        <v>#REF!</v>
      </c>
      <c r="DC18" t="e">
        <f>Source!DH184</f>
        <v>#REF!</v>
      </c>
      <c r="DD18">
        <f>Source!EG184</f>
        <v>0</v>
      </c>
      <c r="DE18" t="e">
        <f>Source!EN184</f>
        <v>#REF!</v>
      </c>
      <c r="DF18" t="e">
        <f>Source!EO184</f>
        <v>#REF!</v>
      </c>
      <c r="DG18">
        <f>Source!EP184</f>
        <v>0</v>
      </c>
      <c r="DH18" t="e">
        <f>Source!EQ184</f>
        <v>#REF!</v>
      </c>
      <c r="DI18">
        <f>Source!EH184</f>
        <v>0</v>
      </c>
      <c r="DJ18">
        <f>Source!EI184</f>
        <v>0</v>
      </c>
      <c r="DK18">
        <f>Source!ER184</f>
        <v>0</v>
      </c>
      <c r="DL18" t="e">
        <f>Source!DL184</f>
        <v>#REF!</v>
      </c>
      <c r="DM18" t="e">
        <f>Source!DO184</f>
        <v>#REF!</v>
      </c>
      <c r="DN18" t="e">
        <f>Source!DP184</f>
        <v>#REF!</v>
      </c>
      <c r="DO18" t="e">
        <f>Source!DQ184</f>
        <v>#REF!</v>
      </c>
      <c r="DP18" t="e">
        <f>Source!EJ184</f>
        <v>#REF!</v>
      </c>
      <c r="DQ18" t="e">
        <f>Source!EK184</f>
        <v>#REF!</v>
      </c>
      <c r="DR18">
        <f>Source!EL184</f>
        <v>0</v>
      </c>
      <c r="DS18">
        <f>Source!EH184</f>
        <v>0</v>
      </c>
      <c r="DT18">
        <f>Source!EM184</f>
        <v>0</v>
      </c>
      <c r="DU18" t="e">
        <f>Source!EK184+Source!EL184</f>
        <v>#REF!</v>
      </c>
      <c r="DW18" t="e">
        <f>Source!ES184</f>
        <v>#REF!</v>
      </c>
      <c r="DX18">
        <f>Source!ET184</f>
        <v>0</v>
      </c>
      <c r="DY18">
        <f>Source!EU184</f>
        <v>0</v>
      </c>
      <c r="DZ18">
        <f>Source!EV184</f>
        <v>0</v>
      </c>
      <c r="ET18" t="e">
        <f>Source!DM184</f>
        <v>#REF!</v>
      </c>
      <c r="EU18" t="e">
        <f>Source!DN184</f>
        <v>#REF!</v>
      </c>
      <c r="EV18" t="e">
        <f>SUM('ТЗ '!GF24:'ТЗ '!#REF!)</f>
        <v>#REF!</v>
      </c>
      <c r="EW18" t="e">
        <f>SUM('ТЗ '!GG24:'ТЗ '!#REF!)</f>
        <v>#REF!</v>
      </c>
      <c r="EX18" t="e">
        <f>SUM('ТЗ '!GH24:'ТЗ '!#REF!)</f>
        <v>#REF!</v>
      </c>
      <c r="EY18" t="e">
        <f>SUM('ТЗ '!GI24:'ТЗ '!#REF!)</f>
        <v>#REF!</v>
      </c>
      <c r="EZ18" t="e">
        <f>SUM('ТЗ '!GJ24:'ТЗ '!#REF!)</f>
        <v>#REF!</v>
      </c>
      <c r="FA18" t="e">
        <f>SUM('ТЗ '!GK24:'ТЗ '!#REF!)</f>
        <v>#REF!</v>
      </c>
      <c r="FB18" t="e">
        <f>SUM('ТЗ '!GL24:'ТЗ '!#REF!)</f>
        <v>#REF!</v>
      </c>
      <c r="FC18" t="e">
        <f>SUM('ТЗ '!GM24:'ТЗ '!#REF!)</f>
        <v>#REF!</v>
      </c>
      <c r="FD18" t="e">
        <f>SUM('ТЗ '!GN24:'ТЗ '!#REF!)</f>
        <v>#REF!</v>
      </c>
      <c r="FE18" t="e">
        <f>SUM('ТЗ '!GO24:'ТЗ '!#REF!)</f>
        <v>#REF!</v>
      </c>
      <c r="FF18" t="e">
        <f>SUM('ТЗ '!GP24:'ТЗ '!#REF!)</f>
        <v>#REF!</v>
      </c>
      <c r="FG18" t="e">
        <f>SUM('ТЗ '!GQ24:'ТЗ '!#REF!)</f>
        <v>#REF!</v>
      </c>
      <c r="FH18" t="e">
        <f>SUM('ТЗ '!GR24:'ТЗ '!#REF!)</f>
        <v>#REF!</v>
      </c>
      <c r="FI18" t="e">
        <f>SUM('ТЗ '!GS24:'ТЗ '!#REF!)</f>
        <v>#REF!</v>
      </c>
      <c r="FJ18" t="e">
        <f>SUM('ТЗ '!GT24:'ТЗ '!#REF!)</f>
        <v>#REF!</v>
      </c>
      <c r="FK18" t="e">
        <f>SUM('ТЗ '!GU24:'ТЗ '!#REF!)</f>
        <v>#REF!</v>
      </c>
      <c r="FL18" t="e">
        <f>SUM('ТЗ '!GV24:'ТЗ '!#REF!)</f>
        <v>#REF!</v>
      </c>
      <c r="FM18" t="e">
        <f>SUM('ТЗ '!GW24:'ТЗ '!#REF!)</f>
        <v>#REF!</v>
      </c>
      <c r="FN18" t="e">
        <f>SUM('ТЗ '!GX24:'ТЗ '!#REF!)</f>
        <v>#REF!</v>
      </c>
      <c r="FO18" t="e">
        <f>SUM('ТЗ '!GY24:'ТЗ '!#REF!)</f>
        <v>#REF!</v>
      </c>
      <c r="FP18" t="e">
        <f>SUM('ТЗ '!GZ24:'ТЗ '!#REF!)</f>
        <v>#REF!</v>
      </c>
      <c r="FQ18" t="e">
        <f>SUM('ТЗ '!HA24:'ТЗ '!#REF!)</f>
        <v>#REF!</v>
      </c>
      <c r="FR18" t="e">
        <f>SUM('ТЗ '!GX24:'ТЗ '!#REF!)+SUM('ТЗ '!GY24:'ТЗ '!#REF!)</f>
        <v>#REF!</v>
      </c>
      <c r="FS18" t="e">
        <f>SUM('ТЗ '!HC24:'ТЗ '!#REF!)</f>
        <v>#REF!</v>
      </c>
      <c r="FT18" t="e">
        <f>SUM('ТЗ '!HD24:'ТЗ '!#REF!)</f>
        <v>#REF!</v>
      </c>
      <c r="FU18" t="e">
        <f>SUM('ТЗ '!HE24:'ТЗ '!#REF!)</f>
        <v>#REF!</v>
      </c>
      <c r="FV18" t="e">
        <f>SUM('ТЗ '!HF24:'ТЗ '!#REF!)</f>
        <v>#REF!</v>
      </c>
      <c r="FW18" t="e">
        <f>SUM('ТЗ '!HG24:'ТЗ '!#REF!)</f>
        <v>#REF!</v>
      </c>
      <c r="FX18" t="e">
        <f>SUMIF('ТЗ '!CR24:'ТЗ '!#REF!,1,'ТЗ '!GG24:'ТЗ '!#REF!)</f>
        <v>#REF!</v>
      </c>
      <c r="FY18" t="e">
        <f>SUMIF('ТЗ '!CR24:'ТЗ '!#REF!,2,'ТЗ '!GG24:'ТЗ '!#REF!)</f>
        <v>#REF!</v>
      </c>
      <c r="FZ18" t="e">
        <f>SUMIF('ТЗ '!CR24:'ТЗ '!#REF!,5,'ТЗ '!GG24:'ТЗ '!#REF!)</f>
        <v>#REF!</v>
      </c>
      <c r="GA18" t="e">
        <f>SUMIF('ТЗ '!CR24:'ТЗ '!#REF!,4,'ТЗ '!GG24:'ТЗ '!#REF!)</f>
        <v>#REF!</v>
      </c>
      <c r="GB18" t="e">
        <f>SUMIF('ТЗ '!CR24:'ТЗ '!#REF!,1,'ТЗ '!GH24:'ТЗ '!#REF!)</f>
        <v>#REF!</v>
      </c>
      <c r="GC18" t="e">
        <f>SUMIF('ТЗ '!CR24:'ТЗ '!#REF!,2,'ТЗ '!GH24:'ТЗ '!#REF!)</f>
        <v>#REF!</v>
      </c>
      <c r="GD18" t="e">
        <f>SUMIF('ТЗ '!CR24:'ТЗ '!#REF!,4,'ТЗ '!GH24:'ТЗ '!#REF!)</f>
        <v>#REF!</v>
      </c>
      <c r="GE18" t="e">
        <f>SUMIF('ТЗ '!CR24:'ТЗ '!#REF!,1,'ТЗ '!GM24:'ТЗ '!#REF!)</f>
        <v>#REF!</v>
      </c>
      <c r="GF18" t="e">
        <f>SUMIF('ТЗ '!CR24:'ТЗ '!#REF!,2,'ТЗ '!GM24:'ТЗ '!#REF!)</f>
        <v>#REF!</v>
      </c>
      <c r="GG18" t="e">
        <f>SUMIF('ТЗ '!CR24:'ТЗ '!#REF!,4,'ТЗ '!GM24:'ТЗ '!#REF!)</f>
        <v>#REF!</v>
      </c>
      <c r="IB18" t="e">
        <f>SUM('ТЗ '!HK24:'ТЗ '!#REF!)</f>
        <v>#REF!</v>
      </c>
      <c r="IC18" t="e">
        <f>SUM('ТЗ '!HM24:'ТЗ '!#REF!)</f>
        <v>#REF!</v>
      </c>
      <c r="ID18" t="e">
        <f>SUM('ТЗ '!HO24:'ТЗ '!#REF!)</f>
        <v>#REF!</v>
      </c>
      <c r="IE18" t="e">
        <f>SUM('ТЗ '!HQ24:'ТЗ '!#REF!)</f>
        <v>#REF!</v>
      </c>
      <c r="IF18" t="e">
        <f>SUM('ТЗ '!HU24:'ТЗ '!#REF!)</f>
        <v>#REF!</v>
      </c>
      <c r="IG18" t="e">
        <f>SUM('ТЗ '!HV24:'ТЗ '!#REF!)</f>
        <v>#REF!</v>
      </c>
      <c r="IH18" t="e">
        <f>SUM('ТЗ '!HH24:'ТЗ '!#REF!)</f>
        <v>#REF!</v>
      </c>
      <c r="II18" t="e">
        <f>SUM('ТЗ '!HJ24:'ТЗ '!#REF!)</f>
        <v>#REF!</v>
      </c>
      <c r="IJ18" t="e">
        <f>SUM('ТЗ '!HL24:'ТЗ '!#REF!)</f>
        <v>#REF!</v>
      </c>
      <c r="IK18" t="e">
        <f>SUM('ТЗ '!HN24:'ТЗ '!#REF!)</f>
        <v>#REF!</v>
      </c>
      <c r="IL18" t="e">
        <f>SUM('ТЗ '!HP24:'ТЗ '!#REF!)</f>
        <v>#REF!</v>
      </c>
      <c r="IM18" t="e">
        <f>SUM('ТЗ '!HS24:'ТЗ '!#REF!)</f>
        <v>#REF!</v>
      </c>
      <c r="IN18" t="e">
        <f>SUMIF('ТЗ '!CR24:'ТЗ '!#REF!,1,'ТЗ '!GU24:'ТЗ '!#REF!)</f>
        <v>#REF!</v>
      </c>
      <c r="IO18" t="e">
        <f>SUMIF('ТЗ '!CR24:'ТЗ '!#REF!,2,'ТЗ '!GU24:'ТЗ '!#REF!)</f>
        <v>#REF!</v>
      </c>
      <c r="IP18" t="e">
        <f>SUMIF('ТЗ '!CR24:'ТЗ '!#REF!,5,'ТЗ '!GU24:'ТЗ '!#REF!)</f>
        <v>#REF!</v>
      </c>
      <c r="IQ18" t="e">
        <f>SUMIF('ТЗ '!CR24:'ТЗ '!#REF!,4,'ТЗ '!GU24:'ТЗ '!#REF!)</f>
        <v>#REF!</v>
      </c>
      <c r="IR18" t="e">
        <f>SUMIF('ТЗ '!CR24:'ТЗ '!#REF!,1,'ТЗ '!GV24:'ТЗ '!#REF!)</f>
        <v>#REF!</v>
      </c>
      <c r="IS18" t="e">
        <f>SUMIF('ТЗ '!CR24:'ТЗ '!#REF!,2,'ТЗ '!GV24:'ТЗ '!#REF!)</f>
        <v>#REF!</v>
      </c>
      <c r="IT18" t="e">
        <f>SUMIF('ТЗ '!CR24:'ТЗ '!#REF!,5,'ТЗ '!GV24:'ТЗ '!#REF!)</f>
        <v>#REF!</v>
      </c>
      <c r="IU18" t="e">
        <f>SUMIF('ТЗ '!CR24:'ТЗ '!#REF!,4,'ТЗ '!GV24:'ТЗ '!#REF!)</f>
        <v>#REF!</v>
      </c>
    </row>
    <row r="19" spans="1:255" x14ac:dyDescent="0.2">
      <c r="A19">
        <v>999</v>
      </c>
      <c r="B19" t="s">
        <v>555</v>
      </c>
    </row>
    <row r="140" spans="57:68" x14ac:dyDescent="0.2">
      <c r="BE140" t="e">
        <f>SUMIF('ТЗ '!CR26:'ТЗ '!#REF!,1,'ТЗ '!AR26:'ТЗ '!#REF!)</f>
        <v>#REF!</v>
      </c>
      <c r="BF140" t="e">
        <f>SUMIF('ТЗ '!CR26:'ТЗ '!#REF!,2,'ТЗ '!AR26:'ТЗ '!#REF!)</f>
        <v>#REF!</v>
      </c>
      <c r="BG140" t="e">
        <f>SUMIF('ТЗ '!CR26:'ТЗ '!#REF!,5,'ТЗ '!AR26:'ТЗ '!#REF!)</f>
        <v>#REF!</v>
      </c>
      <c r="BH140" t="e">
        <f>SUMIF('ТЗ '!CR26:'ТЗ '!#REF!,4,'ТЗ '!AR26:'ТЗ '!#REF!)</f>
        <v>#REF!</v>
      </c>
      <c r="BI140" t="e">
        <f>SUMIF('ТЗ '!CR26:'ТЗ '!#REF!,1,'ТЗ '!AS26:'ТЗ '!#REF!)</f>
        <v>#REF!</v>
      </c>
      <c r="BJ140" t="e">
        <f>SUMIF('ТЗ '!CR26:'ТЗ '!#REF!,2,'ТЗ '!AS26:'ТЗ '!#REF!)</f>
        <v>#REF!</v>
      </c>
      <c r="BK140" t="e">
        <f>SUMIF('ТЗ '!CR26:'ТЗ '!#REF!,5,'ТЗ '!AS26:'ТЗ '!#REF!)</f>
        <v>#REF!</v>
      </c>
      <c r="BL140" t="e">
        <f>SUMIF('ТЗ '!CR26:'ТЗ '!#REF!,4,'ТЗ '!AS26:'ТЗ '!#REF!)</f>
        <v>#REF!</v>
      </c>
      <c r="BM140" t="e">
        <f>SUMIF('ТЗ '!CR26:'ТЗ '!#REF!,1,'ТЗ '!AT26:'ТЗ '!#REF!)</f>
        <v>#REF!</v>
      </c>
      <c r="BN140" t="e">
        <f>SUMIF('ТЗ '!CR26:'ТЗ '!#REF!,2,'ТЗ '!AT26:'ТЗ '!#REF!)</f>
        <v>#REF!</v>
      </c>
      <c r="BO140" t="e">
        <f>SUMIF('ТЗ '!CR26:'ТЗ '!#REF!,5,'ТЗ '!AT26:'ТЗ '!#REF!)</f>
        <v>#REF!</v>
      </c>
      <c r="BP140" t="e">
        <f>SUMIF('ТЗ '!CR26:'ТЗ '!#REF!,4,'ТЗ '!AT26:'ТЗ '!#REF!)</f>
        <v>#REF!</v>
      </c>
    </row>
    <row r="245" spans="57:68" x14ac:dyDescent="0.2">
      <c r="BE245" t="e">
        <f>SUMIF('ТЗ '!CR31:'ТЗ '!#REF!,1,'ТЗ '!AR31:'ТЗ '!#REF!)</f>
        <v>#REF!</v>
      </c>
      <c r="BF245" t="e">
        <f>SUMIF('ТЗ '!CR31:'ТЗ '!#REF!,2,'ТЗ '!AR31:'ТЗ '!#REF!)</f>
        <v>#REF!</v>
      </c>
      <c r="BG245" t="e">
        <f>SUMIF('ТЗ '!CR31:'ТЗ '!#REF!,5,'ТЗ '!AR31:'ТЗ '!#REF!)</f>
        <v>#REF!</v>
      </c>
      <c r="BH245" t="e">
        <f>SUMIF('ТЗ '!CR31:'ТЗ '!#REF!,4,'ТЗ '!AR31:'ТЗ '!#REF!)</f>
        <v>#REF!</v>
      </c>
      <c r="BI245" t="e">
        <f>SUMIF('ТЗ '!CR31:'ТЗ '!#REF!,1,'ТЗ '!AS31:'ТЗ '!#REF!)</f>
        <v>#REF!</v>
      </c>
      <c r="BJ245" t="e">
        <f>SUMIF('ТЗ '!CR31:'ТЗ '!#REF!,2,'ТЗ '!AS31:'ТЗ '!#REF!)</f>
        <v>#REF!</v>
      </c>
      <c r="BK245" t="e">
        <f>SUMIF('ТЗ '!CR31:'ТЗ '!#REF!,5,'ТЗ '!AS31:'ТЗ '!#REF!)</f>
        <v>#REF!</v>
      </c>
      <c r="BL245" t="e">
        <f>SUMIF('ТЗ '!CR31:'ТЗ '!#REF!,4,'ТЗ '!AS31:'ТЗ '!#REF!)</f>
        <v>#REF!</v>
      </c>
      <c r="BM245" t="e">
        <f>SUMIF('ТЗ '!CR31:'ТЗ '!#REF!,1,'ТЗ '!AT31:'ТЗ '!#REF!)</f>
        <v>#REF!</v>
      </c>
      <c r="BN245" t="e">
        <f>SUMIF('ТЗ '!CR31:'ТЗ '!#REF!,2,'ТЗ '!AT31:'ТЗ '!#REF!)</f>
        <v>#REF!</v>
      </c>
      <c r="BO245" t="e">
        <f>SUMIF('ТЗ '!CR31:'ТЗ '!#REF!,5,'ТЗ '!AT31:'ТЗ '!#REF!)</f>
        <v>#REF!</v>
      </c>
      <c r="BP245" t="e">
        <f>SUMIF('ТЗ '!CR31:'ТЗ '!#REF!,4,'ТЗ '!AT31:'ТЗ '!#REF!)</f>
        <v>#REF!</v>
      </c>
    </row>
    <row r="310" spans="57:68" x14ac:dyDescent="0.2">
      <c r="BE310" t="e">
        <f>SUMIF('ТЗ '!CR24:'ТЗ '!#REF!,1,'ТЗ '!AR24:'ТЗ '!#REF!)</f>
        <v>#REF!</v>
      </c>
      <c r="BF310" t="e">
        <f>SUMIF('ТЗ '!CR24:'ТЗ '!#REF!,2,'ТЗ '!AR24:'ТЗ '!#REF!)</f>
        <v>#REF!</v>
      </c>
      <c r="BG310" t="e">
        <f>SUMIF('ТЗ '!CR24:'ТЗ '!#REF!,5,'ТЗ '!AR24:'ТЗ '!#REF!)</f>
        <v>#REF!</v>
      </c>
      <c r="BH310" t="e">
        <f>SUMIF('ТЗ '!CR24:'ТЗ '!#REF!,4,'ТЗ '!AR24:'ТЗ '!#REF!)</f>
        <v>#REF!</v>
      </c>
      <c r="BI310" t="e">
        <f>SUMIF('ТЗ '!CR24:'ТЗ '!#REF!,1,'ТЗ '!AS24:'ТЗ '!#REF!)</f>
        <v>#REF!</v>
      </c>
      <c r="BJ310" t="e">
        <f>SUMIF('ТЗ '!CR24:'ТЗ '!#REF!,2,'ТЗ '!AS24:'ТЗ '!#REF!)</f>
        <v>#REF!</v>
      </c>
      <c r="BK310" t="e">
        <f>SUMIF('ТЗ '!CR24:'ТЗ '!#REF!,5,'ТЗ '!AS24:'ТЗ '!#REF!)</f>
        <v>#REF!</v>
      </c>
      <c r="BL310" t="e">
        <f>SUMIF('ТЗ '!CR24:'ТЗ '!#REF!,4,'ТЗ '!AS24:'ТЗ '!#REF!)</f>
        <v>#REF!</v>
      </c>
      <c r="BM310" t="e">
        <f>SUMIF('ТЗ '!CR24:'ТЗ '!#REF!,1,'ТЗ '!AT24:'ТЗ '!#REF!)</f>
        <v>#REF!</v>
      </c>
      <c r="BN310" t="e">
        <f>SUMIF('ТЗ '!CR24:'ТЗ '!#REF!,2,'ТЗ '!AT24:'ТЗ '!#REF!)</f>
        <v>#REF!</v>
      </c>
      <c r="BO310" t="e">
        <f>SUMIF('ТЗ '!CR24:'ТЗ '!#REF!,5,'ТЗ '!AT24:'ТЗ '!#REF!)</f>
        <v>#REF!</v>
      </c>
      <c r="BP310" t="e">
        <f>SUMIF('ТЗ '!CR24:'ТЗ '!#REF!,4,'ТЗ '!AT24:'ТЗ '!#REF!)</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00"/>
  <sheetViews>
    <sheetView topLeftCell="A346" zoomScale="151" zoomScaleNormal="151" workbookViewId="0">
      <selection activeCell="E366" sqref="E366"/>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396</v>
      </c>
    </row>
    <row r="2" spans="1:255" hidden="1" outlineLevel="1" x14ac:dyDescent="0.2">
      <c r="H2" s="347" t="s">
        <v>397</v>
      </c>
      <c r="I2" s="347"/>
      <c r="J2" s="347"/>
      <c r="K2" s="347"/>
    </row>
    <row r="3" spans="1:255" hidden="1" outlineLevel="1" x14ac:dyDescent="0.2">
      <c r="H3" s="347" t="s">
        <v>398</v>
      </c>
      <c r="I3" s="347"/>
      <c r="J3" s="347"/>
      <c r="K3" s="347"/>
    </row>
    <row r="4" spans="1:255" hidden="1" outlineLevel="1" x14ac:dyDescent="0.2">
      <c r="H4" s="347" t="s">
        <v>399</v>
      </c>
      <c r="I4" s="347"/>
      <c r="J4" s="347"/>
      <c r="K4" s="347"/>
    </row>
    <row r="5" spans="1:255" s="14" customFormat="1" ht="11.25" hidden="1" outlineLevel="1" x14ac:dyDescent="0.2">
      <c r="J5" s="348" t="s">
        <v>400</v>
      </c>
      <c r="K5" s="349"/>
    </row>
    <row r="6" spans="1:255" s="16" customFormat="1" ht="9.75" hidden="1" outlineLevel="1" x14ac:dyDescent="0.2">
      <c r="I6" s="17" t="s">
        <v>401</v>
      </c>
      <c r="J6" s="350" t="s">
        <v>402</v>
      </c>
      <c r="K6" s="351"/>
    </row>
    <row r="7" spans="1:255" hidden="1" outlineLevel="1" x14ac:dyDescent="0.2">
      <c r="A7" s="21" t="s">
        <v>403</v>
      </c>
      <c r="B7" s="19"/>
      <c r="C7" s="272"/>
      <c r="D7" s="273"/>
      <c r="E7" s="273"/>
      <c r="F7" s="273"/>
      <c r="G7" s="273"/>
      <c r="I7" s="17" t="s">
        <v>404</v>
      </c>
      <c r="J7" s="342"/>
      <c r="K7" s="346"/>
      <c r="BR7" s="22">
        <f>C7</f>
        <v>0</v>
      </c>
      <c r="IU7" s="23"/>
    </row>
    <row r="8" spans="1:255" hidden="1" outlineLevel="1" x14ac:dyDescent="0.2">
      <c r="A8" s="21" t="s">
        <v>405</v>
      </c>
      <c r="B8" s="19"/>
      <c r="C8" s="274"/>
      <c r="D8" s="275"/>
      <c r="E8" s="275"/>
      <c r="F8" s="275"/>
      <c r="G8" s="275"/>
      <c r="I8" s="17" t="s">
        <v>404</v>
      </c>
      <c r="J8" s="342"/>
      <c r="K8" s="346"/>
      <c r="BR8" s="22">
        <f>C8</f>
        <v>0</v>
      </c>
      <c r="IU8" s="23"/>
    </row>
    <row r="9" spans="1:255" hidden="1" outlineLevel="1" x14ac:dyDescent="0.2">
      <c r="A9" s="21" t="s">
        <v>406</v>
      </c>
      <c r="B9" s="19"/>
      <c r="C9" s="274"/>
      <c r="D9" s="275"/>
      <c r="E9" s="275"/>
      <c r="F9" s="275"/>
      <c r="G9" s="275"/>
      <c r="I9" s="17" t="s">
        <v>404</v>
      </c>
      <c r="J9" s="342"/>
      <c r="K9" s="346"/>
      <c r="BR9" s="22">
        <f>C9</f>
        <v>0</v>
      </c>
      <c r="IU9" s="23"/>
    </row>
    <row r="10" spans="1:255" hidden="1" outlineLevel="1" x14ac:dyDescent="0.2">
      <c r="A10" s="21" t="s">
        <v>407</v>
      </c>
      <c r="B10" s="19"/>
      <c r="C10" s="274"/>
      <c r="D10" s="275"/>
      <c r="E10" s="275"/>
      <c r="F10" s="275"/>
      <c r="G10" s="275"/>
      <c r="I10" s="17" t="s">
        <v>404</v>
      </c>
      <c r="J10" s="342"/>
      <c r="K10" s="346"/>
      <c r="BR10" s="22">
        <f>C10</f>
        <v>0</v>
      </c>
      <c r="IU10" s="23"/>
    </row>
    <row r="11" spans="1:255" ht="38.25" hidden="1" outlineLevel="1" x14ac:dyDescent="0.2">
      <c r="A11" s="21" t="s">
        <v>408</v>
      </c>
      <c r="C11" s="341" t="s">
        <v>5</v>
      </c>
      <c r="D11" s="341"/>
      <c r="E11" s="341"/>
      <c r="F11" s="341"/>
      <c r="G11" s="341"/>
      <c r="J11" s="342"/>
      <c r="K11" s="343"/>
      <c r="BS11" s="26" t="str">
        <f>C11</f>
        <v>Комплекс из 2-х многоквартирных домов, расположенных по адресу г.Орел, б-р Молодежи, участок 2а. 1-й этап строительства - многоквартирный дом корпус 2 (поз.1)</v>
      </c>
      <c r="IU11" s="23"/>
    </row>
    <row r="12" spans="1:255" ht="38.25" hidden="1" outlineLevel="1" x14ac:dyDescent="0.2">
      <c r="A12" s="21" t="s">
        <v>409</v>
      </c>
      <c r="C12" s="341" t="s">
        <v>5</v>
      </c>
      <c r="D12" s="341"/>
      <c r="E12" s="341"/>
      <c r="F12" s="341"/>
      <c r="G12" s="341"/>
      <c r="J12" s="342"/>
      <c r="K12" s="343"/>
      <c r="BS12" s="26" t="str">
        <f>C12</f>
        <v>Комплекс из 2-х многоквартирных домов, расположенных по адресу г.Орел, б-р Молодежи, участок 2а. 1-й этап строительства - многоквартирный дом корпус 2 (поз.1)</v>
      </c>
      <c r="IU12" s="23"/>
    </row>
    <row r="13" spans="1:255" hidden="1" outlineLevel="1" x14ac:dyDescent="0.2">
      <c r="A13" s="21" t="s">
        <v>410</v>
      </c>
      <c r="C13" s="344" t="s">
        <v>411</v>
      </c>
      <c r="D13" s="345"/>
      <c r="E13" s="345"/>
      <c r="F13" s="345"/>
      <c r="G13" s="345"/>
      <c r="I13" s="17" t="s">
        <v>412</v>
      </c>
      <c r="J13" s="342"/>
      <c r="K13" s="343"/>
      <c r="BS13" s="27" t="str">
        <f>C13</f>
        <v xml:space="preserve"> 5.7.3.3  Устройство перегородок из листовых материалов на каркасе</v>
      </c>
      <c r="IU13" s="23"/>
    </row>
    <row r="14" spans="1:255" hidden="1" outlineLevel="1" x14ac:dyDescent="0.2">
      <c r="G14" s="330" t="s">
        <v>413</v>
      </c>
      <c r="H14" s="330"/>
      <c r="I14" s="28" t="s">
        <v>414</v>
      </c>
      <c r="J14" s="331"/>
      <c r="K14" s="332"/>
      <c r="BW14" s="30">
        <f>J14</f>
        <v>0</v>
      </c>
      <c r="IU14" s="23"/>
    </row>
    <row r="15" spans="1:255" hidden="1" outlineLevel="1" x14ac:dyDescent="0.2">
      <c r="I15" s="29" t="s">
        <v>415</v>
      </c>
      <c r="J15" s="333"/>
      <c r="K15" s="334"/>
    </row>
    <row r="16" spans="1:255" s="16" customFormat="1" ht="11.25" hidden="1" outlineLevel="1" x14ac:dyDescent="0.2">
      <c r="I16" s="17" t="s">
        <v>416</v>
      </c>
      <c r="J16" s="335"/>
      <c r="K16" s="336"/>
    </row>
    <row r="17" spans="1:255" hidden="1" outlineLevel="1" x14ac:dyDescent="0.2"/>
    <row r="18" spans="1:255" hidden="1" outlineLevel="1" x14ac:dyDescent="0.2">
      <c r="G18" s="337" t="s">
        <v>417</v>
      </c>
      <c r="H18" s="337" t="s">
        <v>418</v>
      </c>
      <c r="I18" s="339" t="s">
        <v>419</v>
      </c>
      <c r="J18" s="340"/>
    </row>
    <row r="19" spans="1:255" ht="13.5" hidden="1" outlineLevel="1" thickBot="1" x14ac:dyDescent="0.25">
      <c r="G19" s="338"/>
      <c r="H19" s="338"/>
      <c r="I19" s="34" t="s">
        <v>420</v>
      </c>
      <c r="J19" s="35" t="s">
        <v>421</v>
      </c>
    </row>
    <row r="20" spans="1:255" ht="19.5" hidden="1" outlineLevel="1" thickBot="1" x14ac:dyDescent="0.35">
      <c r="C20" s="279" t="s">
        <v>422</v>
      </c>
      <c r="D20" s="279"/>
      <c r="E20" s="279"/>
      <c r="F20" s="279"/>
      <c r="G20" s="37"/>
      <c r="H20" s="38"/>
      <c r="I20" s="39"/>
      <c r="J20" s="40"/>
      <c r="K20" s="41"/>
    </row>
    <row r="21" spans="1:255" ht="15.75" hidden="1" outlineLevel="1" x14ac:dyDescent="0.25">
      <c r="C21" s="326" t="s">
        <v>423</v>
      </c>
      <c r="D21" s="326"/>
      <c r="E21" s="326"/>
      <c r="F21" s="326"/>
    </row>
    <row r="22" spans="1:255" hidden="1" outlineLevel="1" x14ac:dyDescent="0.2">
      <c r="C22" s="280"/>
      <c r="D22" s="278"/>
      <c r="E22" s="278"/>
      <c r="F22" s="278"/>
    </row>
    <row r="23" spans="1:255" hidden="1" outlineLevel="1" x14ac:dyDescent="0.2">
      <c r="C23" s="327" t="s">
        <v>15</v>
      </c>
      <c r="D23" s="328"/>
      <c r="E23" s="328"/>
      <c r="F23" s="328"/>
      <c r="BU23" s="22">
        <f>A23</f>
        <v>0</v>
      </c>
      <c r="IU23" s="23"/>
    </row>
    <row r="24" spans="1:255" hidden="1" outlineLevel="1" x14ac:dyDescent="0.2">
      <c r="A24" s="16" t="s">
        <v>424</v>
      </c>
    </row>
    <row r="25" spans="1:255" hidden="1" outlineLevel="1" x14ac:dyDescent="0.2">
      <c r="A25" s="16" t="s">
        <v>425</v>
      </c>
    </row>
    <row r="26" spans="1:255" hidden="1" outlineLevel="1" x14ac:dyDescent="0.2">
      <c r="A26" s="16" t="s">
        <v>426</v>
      </c>
      <c r="B26" s="16"/>
      <c r="C26" s="16"/>
      <c r="D26" s="16"/>
      <c r="E26" s="329" t="e">
        <f>K368/1000</f>
        <v>#REF!</v>
      </c>
      <c r="F26" s="329"/>
      <c r="G26" s="16" t="s">
        <v>427</v>
      </c>
      <c r="H26" s="16"/>
      <c r="I26" s="16"/>
      <c r="J26" s="16"/>
      <c r="K26" s="16"/>
    </row>
    <row r="27" spans="1:255" collapsed="1" x14ac:dyDescent="0.2"/>
    <row r="28" spans="1:255" outlineLevel="1" x14ac:dyDescent="0.2">
      <c r="K28" s="42" t="s">
        <v>428</v>
      </c>
    </row>
    <row r="29" spans="1:255" ht="24" outlineLevel="1" x14ac:dyDescent="0.2">
      <c r="A29" s="21" t="s">
        <v>408</v>
      </c>
      <c r="C29" s="283" t="s">
        <v>5</v>
      </c>
      <c r="D29" s="283"/>
      <c r="E29" s="283"/>
      <c r="F29" s="283"/>
      <c r="G29" s="283"/>
      <c r="H29" s="283"/>
      <c r="I29" s="283"/>
      <c r="J29" s="283"/>
      <c r="K29" s="283"/>
      <c r="BT29" s="44" t="str">
        <f>C29</f>
        <v>Комплекс из 2-х многоквартирных домов, расположенных по адресу г.Орел, б-р Молодежи, участок 2а. 1-й этап строительства - многоквартирный дом корпус 2 (поз.1)</v>
      </c>
      <c r="IU29" s="23"/>
    </row>
    <row r="30" spans="1:255" ht="24" outlineLevel="1" x14ac:dyDescent="0.2">
      <c r="A30" s="21" t="s">
        <v>409</v>
      </c>
      <c r="C30" s="283" t="s">
        <v>5</v>
      </c>
      <c r="D30" s="283"/>
      <c r="E30" s="283"/>
      <c r="F30" s="283"/>
      <c r="G30" s="283"/>
      <c r="H30" s="283"/>
      <c r="I30" s="283"/>
      <c r="J30" s="283"/>
      <c r="K30" s="283"/>
      <c r="BT30" s="44" t="str">
        <f>C30</f>
        <v>Комплекс из 2-х многоквартирных домов, расположенных по адресу г.Орел, б-р Молодежи, участок 2а. 1-й этап строительства - многоквартирный дом корпус 2 (поз.1)</v>
      </c>
      <c r="IU30" s="23"/>
    </row>
    <row r="31" spans="1:255" outlineLevel="1" x14ac:dyDescent="0.2">
      <c r="A31" s="21" t="s">
        <v>410</v>
      </c>
      <c r="C31" s="285" t="s">
        <v>429</v>
      </c>
      <c r="D31" s="283"/>
      <c r="E31" s="283"/>
      <c r="F31" s="283"/>
      <c r="G31" s="283"/>
      <c r="H31" s="283"/>
      <c r="I31" s="283"/>
      <c r="J31" s="283"/>
      <c r="K31" s="283"/>
      <c r="BT31" s="45" t="str">
        <f>C31</f>
        <v xml:space="preserve"> 5.7.3.3  Устройство перегородок из листовых материалов на каркасе </v>
      </c>
      <c r="IU31" s="23"/>
    </row>
    <row r="32" spans="1:255" outlineLevel="1" x14ac:dyDescent="0.2"/>
    <row r="33" spans="1:255" ht="18.75" outlineLevel="1" x14ac:dyDescent="0.3">
      <c r="A33" s="279" t="s">
        <v>430</v>
      </c>
      <c r="B33" s="279"/>
      <c r="C33" s="279"/>
      <c r="D33" s="279"/>
      <c r="E33" s="279"/>
      <c r="F33" s="279"/>
      <c r="G33" s="279"/>
      <c r="H33" s="279"/>
      <c r="I33" s="279"/>
      <c r="J33" s="279"/>
      <c r="K33" s="279"/>
    </row>
    <row r="34" spans="1:255" outlineLevel="1" x14ac:dyDescent="0.2">
      <c r="A34" s="312" t="s">
        <v>15</v>
      </c>
      <c r="B34" s="312"/>
      <c r="C34" s="312"/>
      <c r="D34" s="312"/>
      <c r="E34" s="312"/>
      <c r="F34" s="312"/>
      <c r="G34" s="312"/>
      <c r="H34" s="312"/>
      <c r="I34" s="312"/>
      <c r="J34" s="312"/>
      <c r="K34" s="312"/>
      <c r="BV34" s="26" t="str">
        <f>A34</f>
        <v>Устройство перегородок из листовых материалов на каркасес</v>
      </c>
      <c r="IU34" s="23"/>
    </row>
    <row r="35" spans="1:255" outlineLevel="1" x14ac:dyDescent="0.2">
      <c r="A35" s="21" t="s">
        <v>431</v>
      </c>
      <c r="C35" s="283"/>
      <c r="D35" s="283"/>
      <c r="E35" s="283"/>
      <c r="F35" s="283"/>
      <c r="G35" s="283"/>
      <c r="H35" s="283"/>
      <c r="I35" s="283"/>
      <c r="J35" s="283"/>
      <c r="K35" s="283"/>
      <c r="BT35" s="44">
        <f>C35</f>
        <v>0</v>
      </c>
      <c r="IU35" s="23"/>
    </row>
    <row r="36" spans="1:255" outlineLevel="1" x14ac:dyDescent="0.2">
      <c r="I36" s="46" t="s">
        <v>432</v>
      </c>
      <c r="J36" s="46" t="s">
        <v>433</v>
      </c>
    </row>
    <row r="37" spans="1:255" outlineLevel="1" x14ac:dyDescent="0.2">
      <c r="G37" s="36" t="s">
        <v>434</v>
      </c>
      <c r="H37" s="36"/>
      <c r="I37" s="47" t="e">
        <f>I368/1000</f>
        <v>#REF!</v>
      </c>
      <c r="J37" s="47" t="e">
        <f>K368/1000</f>
        <v>#REF!</v>
      </c>
      <c r="K37" s="36" t="s">
        <v>435</v>
      </c>
    </row>
    <row r="38" spans="1:255" outlineLevel="1" x14ac:dyDescent="0.2">
      <c r="G38" s="16" t="s">
        <v>436</v>
      </c>
      <c r="H38" s="16"/>
      <c r="I38" s="48" t="e">
        <f>SUM(GK47:GK309)/1000</f>
        <v>#REF!</v>
      </c>
      <c r="J38" s="48" t="e">
        <f>(Source!DK184)/1000</f>
        <v>#REF!</v>
      </c>
      <c r="K38" s="16" t="s">
        <v>435</v>
      </c>
    </row>
    <row r="39" spans="1:255" outlineLevel="1" x14ac:dyDescent="0.2">
      <c r="G39" s="16" t="s">
        <v>437</v>
      </c>
      <c r="H39" s="16"/>
      <c r="I39" s="48" t="e">
        <f>Source!DM184</f>
        <v>#REF!</v>
      </c>
      <c r="J39" s="48" t="e">
        <f>Source!DM184</f>
        <v>#REF!</v>
      </c>
      <c r="K39" s="16" t="s">
        <v>438</v>
      </c>
    </row>
    <row r="40" spans="1:255" outlineLevel="1" x14ac:dyDescent="0.2">
      <c r="A40" s="16" t="s">
        <v>439</v>
      </c>
    </row>
    <row r="41" spans="1:255" ht="13.5" outlineLevel="1" thickBot="1" x14ac:dyDescent="0.25">
      <c r="A41" s="16" t="s">
        <v>425</v>
      </c>
    </row>
    <row r="42" spans="1:255" x14ac:dyDescent="0.2">
      <c r="A42" s="297" t="s">
        <v>440</v>
      </c>
      <c r="B42" s="299" t="s">
        <v>441</v>
      </c>
      <c r="C42" s="299" t="s">
        <v>442</v>
      </c>
      <c r="D42" s="299" t="s">
        <v>443</v>
      </c>
      <c r="E42" s="299" t="s">
        <v>444</v>
      </c>
      <c r="F42" s="299" t="s">
        <v>445</v>
      </c>
      <c r="G42" s="299" t="s">
        <v>446</v>
      </c>
      <c r="H42" s="299" t="s">
        <v>447</v>
      </c>
      <c r="I42" s="299" t="s">
        <v>448</v>
      </c>
      <c r="J42" s="299" t="s">
        <v>449</v>
      </c>
      <c r="K42" s="324" t="s">
        <v>450</v>
      </c>
    </row>
    <row r="43" spans="1:255" x14ac:dyDescent="0.2">
      <c r="A43" s="298"/>
      <c r="B43" s="300"/>
      <c r="C43" s="300"/>
      <c r="D43" s="300"/>
      <c r="E43" s="300"/>
      <c r="F43" s="300"/>
      <c r="G43" s="300"/>
      <c r="H43" s="300"/>
      <c r="I43" s="300"/>
      <c r="J43" s="300"/>
      <c r="K43" s="325"/>
    </row>
    <row r="44" spans="1:255" x14ac:dyDescent="0.2">
      <c r="A44" s="298"/>
      <c r="B44" s="300"/>
      <c r="C44" s="300"/>
      <c r="D44" s="300"/>
      <c r="E44" s="300"/>
      <c r="F44" s="300"/>
      <c r="G44" s="300"/>
      <c r="H44" s="300"/>
      <c r="I44" s="300"/>
      <c r="J44" s="300"/>
      <c r="K44" s="325"/>
    </row>
    <row r="45" spans="1:255" ht="13.5" thickBot="1" x14ac:dyDescent="0.25">
      <c r="A45" s="298"/>
      <c r="B45" s="300"/>
      <c r="C45" s="300"/>
      <c r="D45" s="300"/>
      <c r="E45" s="300"/>
      <c r="F45" s="300"/>
      <c r="G45" s="300"/>
      <c r="H45" s="300"/>
      <c r="I45" s="300"/>
      <c r="J45" s="300"/>
      <c r="K45" s="325"/>
    </row>
    <row r="46" spans="1:255" ht="13.5" thickBot="1" x14ac:dyDescent="0.25">
      <c r="A46" s="49">
        <v>1</v>
      </c>
      <c r="B46" s="49">
        <v>2</v>
      </c>
      <c r="C46" s="49">
        <v>3</v>
      </c>
      <c r="D46" s="49">
        <v>4</v>
      </c>
      <c r="E46" s="49">
        <v>5</v>
      </c>
      <c r="F46" s="49">
        <v>6</v>
      </c>
      <c r="G46" s="49">
        <v>7</v>
      </c>
      <c r="H46" s="49">
        <v>8</v>
      </c>
      <c r="I46" s="49">
        <v>9</v>
      </c>
      <c r="J46" s="49">
        <v>10</v>
      </c>
      <c r="K46" s="49">
        <v>11</v>
      </c>
    </row>
    <row r="47" spans="1:255" x14ac:dyDescent="0.2">
      <c r="A47" s="50"/>
      <c r="B47" s="50"/>
      <c r="C47" s="50"/>
      <c r="D47" s="50"/>
      <c r="E47" s="50"/>
      <c r="F47" s="50"/>
      <c r="G47" s="50"/>
      <c r="H47" s="50"/>
      <c r="I47" s="50"/>
      <c r="J47" s="50"/>
      <c r="K47" s="50"/>
    </row>
    <row r="48" spans="1:255" x14ac:dyDescent="0.2">
      <c r="A48" s="291" t="s">
        <v>454</v>
      </c>
      <c r="B48" s="291"/>
      <c r="C48" s="292" t="s">
        <v>457</v>
      </c>
      <c r="D48" s="292"/>
      <c r="E48" s="292"/>
      <c r="F48" s="292"/>
      <c r="G48" s="292"/>
      <c r="H48" s="292"/>
      <c r="I48" s="292"/>
      <c r="J48" s="292"/>
      <c r="K48" s="292"/>
      <c r="BX48" s="51" t="str">
        <f>C48</f>
        <v xml:space="preserve"> Зашивки выше 0,000</v>
      </c>
      <c r="IU48" s="23"/>
    </row>
    <row r="49" spans="1:255" ht="13.5" thickBot="1" x14ac:dyDescent="0.25"/>
    <row r="50" spans="1:255" ht="48" x14ac:dyDescent="0.2">
      <c r="A50" s="53">
        <v>14</v>
      </c>
      <c r="B50" s="61" t="s">
        <v>19</v>
      </c>
      <c r="C50" s="54" t="s">
        <v>20</v>
      </c>
      <c r="D50" s="55" t="s">
        <v>21</v>
      </c>
      <c r="E50" s="56">
        <v>4.58</v>
      </c>
      <c r="F50" s="57">
        <f>Source!AK29</f>
        <v>9931.7799999999988</v>
      </c>
      <c r="G50" s="62" t="s">
        <v>6</v>
      </c>
      <c r="H50" s="57"/>
      <c r="I50" s="58">
        <f>SUM(DQ50:DQ78)</f>
        <v>10897</v>
      </c>
      <c r="J50" s="59" t="s">
        <v>19</v>
      </c>
      <c r="K50" s="60" t="e">
        <f>SUM(DS50:DS78)</f>
        <v>#REF!</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6"/>
      <c r="B51" s="67"/>
      <c r="C51" s="67" t="s">
        <v>458</v>
      </c>
      <c r="D51" s="68"/>
      <c r="E51" s="69"/>
      <c r="F51" s="70">
        <v>841.8</v>
      </c>
      <c r="G51" s="71"/>
      <c r="H51" s="70">
        <f>Source!AF29</f>
        <v>841.8</v>
      </c>
      <c r="I51" s="72">
        <f>T51</f>
        <v>3855</v>
      </c>
      <c r="J51" s="73">
        <v>28.95</v>
      </c>
      <c r="K51" s="74">
        <f>U51</f>
        <v>111615</v>
      </c>
      <c r="O51" s="23"/>
      <c r="P51" s="23"/>
      <c r="Q51" s="23"/>
      <c r="R51" s="23"/>
      <c r="S51" s="23"/>
      <c r="T51" s="23">
        <f>ROUND(Source!AF29*Source!AV29*Source!I29,0)</f>
        <v>3855</v>
      </c>
      <c r="U51" s="23">
        <f>Source!S29</f>
        <v>111615</v>
      </c>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v>1</v>
      </c>
      <c r="CW51" s="23"/>
      <c r="CX51" s="23"/>
      <c r="CY51" s="23"/>
      <c r="CZ51" s="23"/>
      <c r="DA51" s="23"/>
      <c r="DB51" s="23"/>
      <c r="DC51" s="23"/>
      <c r="DD51" s="23"/>
      <c r="DE51" s="23"/>
      <c r="DF51" s="23"/>
      <c r="DG51" s="23">
        <f>Source!S29</f>
        <v>111615</v>
      </c>
      <c r="DH51" s="23">
        <v>1006</v>
      </c>
      <c r="DI51" s="23"/>
      <c r="DJ51" s="23"/>
      <c r="DK51" s="23"/>
      <c r="DL51" s="23"/>
      <c r="DM51" s="23"/>
      <c r="DN51" s="23"/>
      <c r="DO51" s="23"/>
      <c r="DP51" s="23"/>
      <c r="DQ51" s="23">
        <f>T51</f>
        <v>3855</v>
      </c>
      <c r="DR51" s="23"/>
      <c r="DS51" s="23">
        <f>U51</f>
        <v>111615</v>
      </c>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f>T51</f>
        <v>3855</v>
      </c>
      <c r="GK51" s="23">
        <f>T51</f>
        <v>3855</v>
      </c>
      <c r="GL51" s="23"/>
      <c r="GM51" s="23"/>
      <c r="GN51" s="23"/>
      <c r="GO51" s="23"/>
      <c r="GP51" s="23"/>
      <c r="GQ51" s="23"/>
      <c r="GR51" s="23"/>
      <c r="GS51" s="23"/>
      <c r="GT51" s="23"/>
      <c r="GU51" s="23"/>
      <c r="GV51" s="23"/>
      <c r="GW51" s="23"/>
      <c r="GX51" s="23"/>
      <c r="GY51" s="23"/>
      <c r="GZ51" s="23"/>
      <c r="HA51" s="23"/>
      <c r="HB51" s="23">
        <f>T51</f>
        <v>3855</v>
      </c>
      <c r="HC51" s="23"/>
      <c r="HD51" s="23"/>
      <c r="HE51" s="23"/>
      <c r="HF51" s="23">
        <f>T51</f>
        <v>3855</v>
      </c>
      <c r="HG51" s="23"/>
      <c r="HH51" s="23"/>
      <c r="HI51" s="23"/>
      <c r="HJ51" s="23"/>
      <c r="HK51" s="23"/>
      <c r="HL51" s="23">
        <f>T51</f>
        <v>3855</v>
      </c>
      <c r="HM51" s="23"/>
      <c r="HN51" s="23">
        <f>T51</f>
        <v>3855</v>
      </c>
      <c r="HO51" s="23"/>
      <c r="HP51" s="23"/>
      <c r="HQ51" s="23"/>
      <c r="HR51" s="23"/>
      <c r="HS51" s="23"/>
      <c r="HT51" s="23"/>
      <c r="HU51" s="23"/>
      <c r="HV51" s="23"/>
      <c r="HW51" s="23"/>
      <c r="HX51" s="23">
        <f>T51</f>
        <v>3855</v>
      </c>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x14ac:dyDescent="0.2">
      <c r="A52" s="78"/>
      <c r="B52" s="79"/>
      <c r="C52" s="79" t="s">
        <v>459</v>
      </c>
      <c r="D52" s="80"/>
      <c r="E52" s="81"/>
      <c r="F52" s="82">
        <v>14</v>
      </c>
      <c r="G52" s="83"/>
      <c r="H52" s="82">
        <f>Source!AD29</f>
        <v>14</v>
      </c>
      <c r="I52" s="84">
        <f>T52</f>
        <v>64</v>
      </c>
      <c r="J52" s="85">
        <v>9.3000000000000007</v>
      </c>
      <c r="K52" s="86">
        <f>U52</f>
        <v>596</v>
      </c>
      <c r="O52" s="23"/>
      <c r="P52" s="23"/>
      <c r="Q52" s="23"/>
      <c r="R52" s="23"/>
      <c r="S52" s="23"/>
      <c r="T52" s="23">
        <f>ROUND(Source!AD29*Source!AV29*Source!I29,0)</f>
        <v>64</v>
      </c>
      <c r="U52" s="23">
        <f>Source!Q29</f>
        <v>596</v>
      </c>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f>T52</f>
        <v>64</v>
      </c>
      <c r="DR52" s="23"/>
      <c r="DS52" s="23">
        <f>U52</f>
        <v>596</v>
      </c>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64</v>
      </c>
      <c r="GK52" s="23"/>
      <c r="GL52" s="23">
        <f>T52</f>
        <v>64</v>
      </c>
      <c r="GM52" s="23"/>
      <c r="GN52" s="23"/>
      <c r="GO52" s="23"/>
      <c r="GP52" s="23"/>
      <c r="GQ52" s="23"/>
      <c r="GR52" s="23"/>
      <c r="GS52" s="23"/>
      <c r="GT52" s="23"/>
      <c r="GU52" s="23"/>
      <c r="GV52" s="23"/>
      <c r="GW52" s="23"/>
      <c r="GX52" s="23"/>
      <c r="GY52" s="23"/>
      <c r="GZ52" s="23"/>
      <c r="HA52" s="23"/>
      <c r="HB52" s="23">
        <f>T52</f>
        <v>64</v>
      </c>
      <c r="HC52" s="23"/>
      <c r="HD52" s="23"/>
      <c r="HE52" s="23"/>
      <c r="HF52" s="23">
        <f>T52</f>
        <v>64</v>
      </c>
      <c r="HG52" s="23"/>
      <c r="HH52" s="23"/>
      <c r="HI52" s="23"/>
      <c r="HJ52" s="23"/>
      <c r="HK52" s="23"/>
      <c r="HL52" s="23">
        <f>T52</f>
        <v>64</v>
      </c>
      <c r="HM52" s="23"/>
      <c r="HN52" s="23">
        <f>T52</f>
        <v>64</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87"/>
      <c r="B53" s="88"/>
      <c r="C53" s="88" t="s">
        <v>460</v>
      </c>
      <c r="D53" s="89"/>
      <c r="E53" s="90">
        <v>118</v>
      </c>
      <c r="F53" s="91" t="s">
        <v>461</v>
      </c>
      <c r="G53" s="92"/>
      <c r="H53" s="93">
        <f>ROUND((Source!AF29*Source!AV29+Source!AE29*Source!AV29)*(Source!FX29)/100,2)</f>
        <v>993.32</v>
      </c>
      <c r="I53" s="94">
        <f>T53</f>
        <v>4549</v>
      </c>
      <c r="J53" s="96">
        <v>1.1200000000000001</v>
      </c>
      <c r="K53" s="95" t="e">
        <f>U53</f>
        <v>#REF!</v>
      </c>
      <c r="O53" s="23"/>
      <c r="P53" s="23"/>
      <c r="Q53" s="23"/>
      <c r="R53" s="23"/>
      <c r="S53" s="23"/>
      <c r="T53" s="23">
        <f>ROUND((ROUND(Source!AF29*Source!AV29*Source!I29,0)+ROUND(Source!AE29*Source!AV29*Source!I29,0))*(Source!DN29)/100,0)</f>
        <v>4549</v>
      </c>
      <c r="U53" s="23" t="e">
        <f>Source!X29</f>
        <v>#REF!</v>
      </c>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v>1</v>
      </c>
      <c r="CW53" s="23"/>
      <c r="CX53" s="23"/>
      <c r="CY53" s="23"/>
      <c r="CZ53" s="23"/>
      <c r="DA53" s="23"/>
      <c r="DB53" s="23"/>
      <c r="DC53" s="23"/>
      <c r="DD53" s="23"/>
      <c r="DE53" s="23"/>
      <c r="DF53" s="23"/>
      <c r="DG53" s="23"/>
      <c r="DH53" s="23"/>
      <c r="DI53" s="23"/>
      <c r="DJ53" s="23"/>
      <c r="DK53" s="23"/>
      <c r="DL53" s="23"/>
      <c r="DM53" s="23"/>
      <c r="DN53" s="23"/>
      <c r="DO53" s="23"/>
      <c r="DP53" s="23"/>
      <c r="DQ53" s="23">
        <f>T53</f>
        <v>4549</v>
      </c>
      <c r="DR53" s="23"/>
      <c r="DS53" s="23" t="e">
        <f>U53</f>
        <v>#REF!</v>
      </c>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f>T53</f>
        <v>4549</v>
      </c>
      <c r="GZ53" s="23"/>
      <c r="HA53" s="23"/>
      <c r="HB53" s="23">
        <f>T53</f>
        <v>4549</v>
      </c>
      <c r="HC53" s="23"/>
      <c r="HD53" s="23"/>
      <c r="HE53" s="23"/>
      <c r="HF53" s="23">
        <f>T53</f>
        <v>4549</v>
      </c>
      <c r="HG53" s="23"/>
      <c r="HH53" s="23"/>
      <c r="HI53" s="23"/>
      <c r="HJ53" s="23"/>
      <c r="HK53" s="23"/>
      <c r="HL53" s="23">
        <f>T53</f>
        <v>4549</v>
      </c>
      <c r="HM53" s="23"/>
      <c r="HN53" s="23">
        <f>T53</f>
        <v>4549</v>
      </c>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87"/>
      <c r="B54" s="88"/>
      <c r="C54" s="88" t="s">
        <v>462</v>
      </c>
      <c r="D54" s="89"/>
      <c r="E54" s="90">
        <v>63</v>
      </c>
      <c r="F54" s="91" t="s">
        <v>461</v>
      </c>
      <c r="G54" s="92"/>
      <c r="H54" s="93">
        <f>ROUND((Source!AF29*Source!AV29+Source!AE29*Source!AV29)*(Source!FY29)/100,2)</f>
        <v>530.33000000000004</v>
      </c>
      <c r="I54" s="94">
        <f>T54</f>
        <v>2429</v>
      </c>
      <c r="J54" s="96">
        <v>0.54</v>
      </c>
      <c r="K54" s="95" t="e">
        <f>U54</f>
        <v>#REF!</v>
      </c>
      <c r="O54" s="23"/>
      <c r="P54" s="23"/>
      <c r="Q54" s="23"/>
      <c r="R54" s="23"/>
      <c r="S54" s="23"/>
      <c r="T54" s="23">
        <f>ROUND((ROUND(Source!AF29*Source!AV29*Source!I29,0)+ROUND(Source!AE29*Source!AV29*Source!I29,0))*(Source!DO29)/100,0)</f>
        <v>2429</v>
      </c>
      <c r="U54" s="23" t="e">
        <f>Source!Y29</f>
        <v>#REF!</v>
      </c>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f>T54</f>
        <v>2429</v>
      </c>
      <c r="DR54" s="23"/>
      <c r="DS54" s="23" t="e">
        <f>U54</f>
        <v>#REF!</v>
      </c>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f>T54</f>
        <v>2429</v>
      </c>
      <c r="HA54" s="23"/>
      <c r="HB54" s="23">
        <f>T54</f>
        <v>2429</v>
      </c>
      <c r="HC54" s="23"/>
      <c r="HD54" s="23"/>
      <c r="HE54" s="23"/>
      <c r="HF54" s="23">
        <f>T54</f>
        <v>2429</v>
      </c>
      <c r="HG54" s="23"/>
      <c r="HH54" s="23"/>
      <c r="HI54" s="23"/>
      <c r="HJ54" s="23"/>
      <c r="HK54" s="23"/>
      <c r="HL54" s="23">
        <f>T54</f>
        <v>2429</v>
      </c>
      <c r="HM54" s="23"/>
      <c r="HN54" s="23">
        <f>T54</f>
        <v>2429</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x14ac:dyDescent="0.2">
      <c r="A55" s="78"/>
      <c r="B55" s="79"/>
      <c r="C55" s="79" t="s">
        <v>463</v>
      </c>
      <c r="D55" s="80" t="s">
        <v>464</v>
      </c>
      <c r="E55" s="81">
        <v>92</v>
      </c>
      <c r="F55" s="82"/>
      <c r="G55" s="83"/>
      <c r="H55" s="82" t="e">
        <f>ROUND(Source!AH29,2)</f>
        <v>#REF!</v>
      </c>
      <c r="I55" s="97" t="e">
        <f>Source!U29</f>
        <v>#REF!</v>
      </c>
      <c r="J55" s="85"/>
      <c r="K55" s="86"/>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100">
        <v>15</v>
      </c>
      <c r="B56" s="109" t="s">
        <v>27</v>
      </c>
      <c r="C56" s="101" t="s">
        <v>28</v>
      </c>
      <c r="D56" s="102" t="s">
        <v>29</v>
      </c>
      <c r="E56" s="103">
        <f>Source!I31</f>
        <v>54.96</v>
      </c>
      <c r="F56" s="104">
        <v>13.16</v>
      </c>
      <c r="G56" s="105"/>
      <c r="H56" s="104">
        <f>Source!AC30</f>
        <v>13.16</v>
      </c>
      <c r="I56" s="106">
        <f>T56</f>
        <v>723</v>
      </c>
      <c r="J56" s="107" t="s">
        <v>465</v>
      </c>
      <c r="K56" s="108">
        <f>U56</f>
        <v>4836</v>
      </c>
      <c r="L56" s="23"/>
      <c r="M56" s="23"/>
      <c r="N56" s="23"/>
      <c r="O56" s="23"/>
      <c r="P56" s="23"/>
      <c r="Q56" s="23"/>
      <c r="R56" s="23"/>
      <c r="S56" s="23"/>
      <c r="T56" s="23">
        <f>ROUND(Source!AC30*Source!AW30*Source!I30,0)</f>
        <v>723</v>
      </c>
      <c r="U56" s="23">
        <f>Source!P31</f>
        <v>4836</v>
      </c>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v>1</v>
      </c>
      <c r="CW56" s="23"/>
      <c r="CX56" s="23"/>
      <c r="CY56" s="23"/>
      <c r="CZ56" s="23"/>
      <c r="DA56" s="23"/>
      <c r="DB56" s="23"/>
      <c r="DC56" s="23"/>
      <c r="DD56" s="23"/>
      <c r="DE56" s="23"/>
      <c r="DF56" s="23"/>
      <c r="DG56" s="23"/>
      <c r="DH56" s="23"/>
      <c r="DI56" s="23"/>
      <c r="DJ56" s="23"/>
      <c r="DK56" s="23">
        <f>T56</f>
        <v>723</v>
      </c>
      <c r="DL56" s="23"/>
      <c r="DM56" s="23">
        <f>Source!P31</f>
        <v>4836</v>
      </c>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f>T56</f>
        <v>723</v>
      </c>
      <c r="GK56" s="23"/>
      <c r="GL56" s="23"/>
      <c r="GM56" s="23"/>
      <c r="GN56" s="23">
        <f>T56</f>
        <v>723</v>
      </c>
      <c r="GO56" s="23"/>
      <c r="GP56" s="23">
        <f>T56</f>
        <v>723</v>
      </c>
      <c r="GQ56" s="23">
        <f>T56</f>
        <v>723</v>
      </c>
      <c r="GR56" s="23"/>
      <c r="GS56" s="23">
        <f>T56</f>
        <v>723</v>
      </c>
      <c r="GT56" s="23"/>
      <c r="GU56" s="23"/>
      <c r="GV56" s="23"/>
      <c r="GW56" s="23"/>
      <c r="GX56" s="23"/>
      <c r="GY56" s="23"/>
      <c r="GZ56" s="23"/>
      <c r="HA56" s="23"/>
      <c r="HB56" s="23">
        <f>T56</f>
        <v>723</v>
      </c>
      <c r="HC56" s="23"/>
      <c r="HD56" s="23"/>
      <c r="HE56" s="23"/>
      <c r="HF56" s="23">
        <f>T56</f>
        <v>723</v>
      </c>
      <c r="HG56" s="23"/>
      <c r="HH56" s="23"/>
      <c r="HI56" s="23"/>
      <c r="HJ56" s="23"/>
      <c r="HK56" s="23"/>
      <c r="HL56" s="23">
        <f>T56</f>
        <v>723</v>
      </c>
      <c r="HM56" s="23"/>
      <c r="HN56" s="23">
        <f>T56</f>
        <v>723</v>
      </c>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4"/>
      <c r="B57" s="111" t="s">
        <v>466</v>
      </c>
      <c r="C57" s="111" t="s">
        <v>467</v>
      </c>
      <c r="D57" s="63"/>
      <c r="E57" s="63"/>
      <c r="F57" s="63"/>
      <c r="G57" s="63"/>
      <c r="H57" s="63"/>
      <c r="I57" s="63"/>
      <c r="J57" s="63"/>
      <c r="K57" s="65"/>
    </row>
    <row r="58" spans="1:255" x14ac:dyDescent="0.2">
      <c r="A58" s="100">
        <v>17</v>
      </c>
      <c r="B58" s="109" t="s">
        <v>38</v>
      </c>
      <c r="C58" s="101" t="s">
        <v>39</v>
      </c>
      <c r="D58" s="102" t="s">
        <v>29</v>
      </c>
      <c r="E58" s="103">
        <f>Source!I33</f>
        <v>384.72</v>
      </c>
      <c r="F58" s="104">
        <v>2.96</v>
      </c>
      <c r="G58" s="105"/>
      <c r="H58" s="104">
        <f>Source!AC32</f>
        <v>2.96</v>
      </c>
      <c r="I58" s="106">
        <f>T58</f>
        <v>1139</v>
      </c>
      <c r="J58" s="107" t="s">
        <v>465</v>
      </c>
      <c r="K58" s="108">
        <f>U58</f>
        <v>7446</v>
      </c>
      <c r="L58" s="23"/>
      <c r="M58" s="23"/>
      <c r="N58" s="23"/>
      <c r="O58" s="23"/>
      <c r="P58" s="23"/>
      <c r="Q58" s="23"/>
      <c r="R58" s="23"/>
      <c r="S58" s="23"/>
      <c r="T58" s="23">
        <f>ROUND(Source!AC32*Source!AW32*Source!I32,0)</f>
        <v>1139</v>
      </c>
      <c r="U58" s="23">
        <f>Source!P33</f>
        <v>7446</v>
      </c>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v>1</v>
      </c>
      <c r="CW58" s="23"/>
      <c r="CX58" s="23"/>
      <c r="CY58" s="23"/>
      <c r="CZ58" s="23"/>
      <c r="DA58" s="23"/>
      <c r="DB58" s="23"/>
      <c r="DC58" s="23"/>
      <c r="DD58" s="23"/>
      <c r="DE58" s="23"/>
      <c r="DF58" s="23"/>
      <c r="DG58" s="23"/>
      <c r="DH58" s="23"/>
      <c r="DI58" s="23"/>
      <c r="DJ58" s="23"/>
      <c r="DK58" s="23">
        <f>T58</f>
        <v>1139</v>
      </c>
      <c r="DL58" s="23"/>
      <c r="DM58" s="23">
        <f>Source!P33</f>
        <v>7446</v>
      </c>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f>T58</f>
        <v>1139</v>
      </c>
      <c r="GK58" s="23"/>
      <c r="GL58" s="23"/>
      <c r="GM58" s="23"/>
      <c r="GN58" s="23">
        <f>T58</f>
        <v>1139</v>
      </c>
      <c r="GO58" s="23"/>
      <c r="GP58" s="23">
        <f>T58</f>
        <v>1139</v>
      </c>
      <c r="GQ58" s="23">
        <f>T58</f>
        <v>1139</v>
      </c>
      <c r="GR58" s="23"/>
      <c r="GS58" s="23">
        <f>T58</f>
        <v>1139</v>
      </c>
      <c r="GT58" s="23"/>
      <c r="GU58" s="23"/>
      <c r="GV58" s="23"/>
      <c r="GW58" s="23"/>
      <c r="GX58" s="23"/>
      <c r="GY58" s="23"/>
      <c r="GZ58" s="23"/>
      <c r="HA58" s="23"/>
      <c r="HB58" s="23">
        <f>T58</f>
        <v>1139</v>
      </c>
      <c r="HC58" s="23"/>
      <c r="HD58" s="23"/>
      <c r="HE58" s="23"/>
      <c r="HF58" s="23">
        <f>T58</f>
        <v>1139</v>
      </c>
      <c r="HG58" s="23"/>
      <c r="HH58" s="23"/>
      <c r="HI58" s="23"/>
      <c r="HJ58" s="23"/>
      <c r="HK58" s="23"/>
      <c r="HL58" s="23">
        <f>T58</f>
        <v>1139</v>
      </c>
      <c r="HM58" s="23"/>
      <c r="HN58" s="23">
        <f>T58</f>
        <v>1139</v>
      </c>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4"/>
      <c r="B59" s="111" t="s">
        <v>466</v>
      </c>
      <c r="C59" s="111" t="s">
        <v>468</v>
      </c>
      <c r="D59" s="63"/>
      <c r="E59" s="63"/>
      <c r="F59" s="63"/>
      <c r="G59" s="63"/>
      <c r="H59" s="63"/>
      <c r="I59" s="63"/>
      <c r="J59" s="63"/>
      <c r="K59" s="65"/>
    </row>
    <row r="60" spans="1:255" ht="24" x14ac:dyDescent="0.2">
      <c r="A60" s="100">
        <v>18</v>
      </c>
      <c r="B60" s="109" t="s">
        <v>43</v>
      </c>
      <c r="C60" s="101" t="s">
        <v>44</v>
      </c>
      <c r="D60" s="102" t="s">
        <v>45</v>
      </c>
      <c r="E60" s="103">
        <f>Source!I35</f>
        <v>709.9</v>
      </c>
      <c r="F60" s="104">
        <v>0.17</v>
      </c>
      <c r="G60" s="105"/>
      <c r="H60" s="104">
        <f>Source!AC34</f>
        <v>0.17</v>
      </c>
      <c r="I60" s="106">
        <f>T60</f>
        <v>121</v>
      </c>
      <c r="J60" s="107" t="s">
        <v>465</v>
      </c>
      <c r="K60" s="108">
        <f>U60</f>
        <v>1503</v>
      </c>
      <c r="L60" s="23"/>
      <c r="M60" s="23"/>
      <c r="N60" s="23"/>
      <c r="O60" s="23"/>
      <c r="P60" s="23"/>
      <c r="Q60" s="23"/>
      <c r="R60" s="23"/>
      <c r="S60" s="23"/>
      <c r="T60" s="23">
        <f>ROUND(Source!AC34*Source!AW34*Source!I34,0)</f>
        <v>121</v>
      </c>
      <c r="U60" s="23">
        <f>Source!P35</f>
        <v>1503</v>
      </c>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f>T60</f>
        <v>121</v>
      </c>
      <c r="DL60" s="23"/>
      <c r="DM60" s="23">
        <f>Source!P35</f>
        <v>1503</v>
      </c>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121</v>
      </c>
      <c r="GK60" s="23"/>
      <c r="GL60" s="23"/>
      <c r="GM60" s="23"/>
      <c r="GN60" s="23">
        <f>T60</f>
        <v>121</v>
      </c>
      <c r="GO60" s="23"/>
      <c r="GP60" s="23">
        <f>T60</f>
        <v>121</v>
      </c>
      <c r="GQ60" s="23">
        <f>T60</f>
        <v>121</v>
      </c>
      <c r="GR60" s="23"/>
      <c r="GS60" s="23">
        <f>T60</f>
        <v>121</v>
      </c>
      <c r="GT60" s="23"/>
      <c r="GU60" s="23"/>
      <c r="GV60" s="23"/>
      <c r="GW60" s="23"/>
      <c r="GX60" s="23"/>
      <c r="GY60" s="23"/>
      <c r="GZ60" s="23"/>
      <c r="HA60" s="23"/>
      <c r="HB60" s="23">
        <f>T60</f>
        <v>121</v>
      </c>
      <c r="HC60" s="23"/>
      <c r="HD60" s="23"/>
      <c r="HE60" s="23"/>
      <c r="HF60" s="23">
        <f>T60</f>
        <v>121</v>
      </c>
      <c r="HG60" s="23"/>
      <c r="HH60" s="23"/>
      <c r="HI60" s="23"/>
      <c r="HJ60" s="23"/>
      <c r="HK60" s="23"/>
      <c r="HL60" s="23">
        <f>T60</f>
        <v>121</v>
      </c>
      <c r="HM60" s="23"/>
      <c r="HN60" s="23">
        <f>T60</f>
        <v>121</v>
      </c>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64"/>
      <c r="B61" s="111" t="s">
        <v>466</v>
      </c>
      <c r="C61" s="111" t="s">
        <v>469</v>
      </c>
      <c r="D61" s="63"/>
      <c r="E61" s="63"/>
      <c r="F61" s="63"/>
      <c r="G61" s="63"/>
      <c r="H61" s="63"/>
      <c r="I61" s="63"/>
      <c r="J61" s="63"/>
      <c r="K61" s="65"/>
    </row>
    <row r="62" spans="1:255" ht="24" x14ac:dyDescent="0.2">
      <c r="A62" s="100">
        <v>19</v>
      </c>
      <c r="B62" s="109" t="s">
        <v>49</v>
      </c>
      <c r="C62" s="101" t="s">
        <v>50</v>
      </c>
      <c r="D62" s="102" t="s">
        <v>45</v>
      </c>
      <c r="E62" s="103">
        <f>Source!I37</f>
        <v>366.4</v>
      </c>
      <c r="F62" s="104">
        <v>1.74</v>
      </c>
      <c r="G62" s="105"/>
      <c r="H62" s="104">
        <f>Source!AC36</f>
        <v>1.74</v>
      </c>
      <c r="I62" s="106">
        <f>T62</f>
        <v>638</v>
      </c>
      <c r="J62" s="107" t="s">
        <v>465</v>
      </c>
      <c r="K62" s="108">
        <f>U62</f>
        <v>776</v>
      </c>
      <c r="L62" s="23"/>
      <c r="M62" s="23"/>
      <c r="N62" s="23"/>
      <c r="O62" s="23"/>
      <c r="P62" s="23"/>
      <c r="Q62" s="23"/>
      <c r="R62" s="23"/>
      <c r="S62" s="23"/>
      <c r="T62" s="23">
        <f>ROUND(Source!AC36*Source!AW36*Source!I36,0)</f>
        <v>638</v>
      </c>
      <c r="U62" s="23">
        <f>Source!P37</f>
        <v>776</v>
      </c>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v>1</v>
      </c>
      <c r="CW62" s="23"/>
      <c r="CX62" s="23"/>
      <c r="CY62" s="23"/>
      <c r="CZ62" s="23"/>
      <c r="DA62" s="23"/>
      <c r="DB62" s="23"/>
      <c r="DC62" s="23"/>
      <c r="DD62" s="23"/>
      <c r="DE62" s="23"/>
      <c r="DF62" s="23"/>
      <c r="DG62" s="23"/>
      <c r="DH62" s="23"/>
      <c r="DI62" s="23"/>
      <c r="DJ62" s="23"/>
      <c r="DK62" s="23">
        <f>T62</f>
        <v>638</v>
      </c>
      <c r="DL62" s="23"/>
      <c r="DM62" s="23">
        <f>Source!P37</f>
        <v>776</v>
      </c>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f>T62</f>
        <v>638</v>
      </c>
      <c r="GK62" s="23"/>
      <c r="GL62" s="23"/>
      <c r="GM62" s="23"/>
      <c r="GN62" s="23">
        <f>T62</f>
        <v>638</v>
      </c>
      <c r="GO62" s="23"/>
      <c r="GP62" s="23">
        <f>T62</f>
        <v>638</v>
      </c>
      <c r="GQ62" s="23">
        <f>T62</f>
        <v>638</v>
      </c>
      <c r="GR62" s="23"/>
      <c r="GS62" s="23">
        <f>T62</f>
        <v>638</v>
      </c>
      <c r="GT62" s="23"/>
      <c r="GU62" s="23"/>
      <c r="GV62" s="23"/>
      <c r="GW62" s="23"/>
      <c r="GX62" s="23"/>
      <c r="GY62" s="23"/>
      <c r="GZ62" s="23"/>
      <c r="HA62" s="23"/>
      <c r="HB62" s="23">
        <f>T62</f>
        <v>638</v>
      </c>
      <c r="HC62" s="23"/>
      <c r="HD62" s="23"/>
      <c r="HE62" s="23"/>
      <c r="HF62" s="23">
        <f>T62</f>
        <v>638</v>
      </c>
      <c r="HG62" s="23"/>
      <c r="HH62" s="23"/>
      <c r="HI62" s="23"/>
      <c r="HJ62" s="23"/>
      <c r="HK62" s="23"/>
      <c r="HL62" s="23">
        <f>T62</f>
        <v>638</v>
      </c>
      <c r="HM62" s="23"/>
      <c r="HN62" s="23">
        <f>T62</f>
        <v>638</v>
      </c>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x14ac:dyDescent="0.2">
      <c r="A63" s="64"/>
      <c r="B63" s="111" t="s">
        <v>466</v>
      </c>
      <c r="C63" s="111" t="s">
        <v>469</v>
      </c>
      <c r="D63" s="63"/>
      <c r="E63" s="63"/>
      <c r="F63" s="63"/>
      <c r="G63" s="63"/>
      <c r="H63" s="63"/>
      <c r="I63" s="63"/>
      <c r="J63" s="63"/>
      <c r="K63" s="65"/>
    </row>
    <row r="64" spans="1:255" ht="36" x14ac:dyDescent="0.2">
      <c r="A64" s="100">
        <v>20</v>
      </c>
      <c r="B64" s="109" t="s">
        <v>53</v>
      </c>
      <c r="C64" s="101" t="s">
        <v>54</v>
      </c>
      <c r="D64" s="102" t="s">
        <v>45</v>
      </c>
      <c r="E64" s="103">
        <f>Source!I39</f>
        <v>535.86</v>
      </c>
      <c r="F64" s="104">
        <v>0.84</v>
      </c>
      <c r="G64" s="105"/>
      <c r="H64" s="104">
        <f>Source!AC38</f>
        <v>0.84</v>
      </c>
      <c r="I64" s="106">
        <f>T64</f>
        <v>450</v>
      </c>
      <c r="J64" s="107" t="s">
        <v>465</v>
      </c>
      <c r="K64" s="108">
        <f>U64</f>
        <v>1134</v>
      </c>
      <c r="L64" s="23"/>
      <c r="M64" s="23"/>
      <c r="N64" s="23"/>
      <c r="O64" s="23"/>
      <c r="P64" s="23"/>
      <c r="Q64" s="23"/>
      <c r="R64" s="23"/>
      <c r="S64" s="23"/>
      <c r="T64" s="23">
        <f>ROUND(Source!AC38*Source!AW38*Source!I38,0)</f>
        <v>450</v>
      </c>
      <c r="U64" s="23">
        <f>Source!P39</f>
        <v>1134</v>
      </c>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f>T64</f>
        <v>450</v>
      </c>
      <c r="DL64" s="23"/>
      <c r="DM64" s="23">
        <f>Source!P39</f>
        <v>1134</v>
      </c>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450</v>
      </c>
      <c r="GK64" s="23"/>
      <c r="GL64" s="23"/>
      <c r="GM64" s="23"/>
      <c r="GN64" s="23">
        <f>T64</f>
        <v>450</v>
      </c>
      <c r="GO64" s="23"/>
      <c r="GP64" s="23">
        <f>T64</f>
        <v>450</v>
      </c>
      <c r="GQ64" s="23">
        <f>T64</f>
        <v>450</v>
      </c>
      <c r="GR64" s="23"/>
      <c r="GS64" s="23">
        <f>T64</f>
        <v>450</v>
      </c>
      <c r="GT64" s="23"/>
      <c r="GU64" s="23"/>
      <c r="GV64" s="23"/>
      <c r="GW64" s="23"/>
      <c r="GX64" s="23"/>
      <c r="GY64" s="23"/>
      <c r="GZ64" s="23"/>
      <c r="HA64" s="23"/>
      <c r="HB64" s="23">
        <f>T64</f>
        <v>450</v>
      </c>
      <c r="HC64" s="23"/>
      <c r="HD64" s="23"/>
      <c r="HE64" s="23"/>
      <c r="HF64" s="23">
        <f>T64</f>
        <v>450</v>
      </c>
      <c r="HG64" s="23"/>
      <c r="HH64" s="23"/>
      <c r="HI64" s="23"/>
      <c r="HJ64" s="23"/>
      <c r="HK64" s="23"/>
      <c r="HL64" s="23">
        <f>T64</f>
        <v>450</v>
      </c>
      <c r="HM64" s="23"/>
      <c r="HN64" s="23">
        <f>T64</f>
        <v>450</v>
      </c>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4"/>
      <c r="B65" s="111" t="s">
        <v>466</v>
      </c>
      <c r="C65" s="111" t="s">
        <v>469</v>
      </c>
      <c r="D65" s="63"/>
      <c r="E65" s="63"/>
      <c r="F65" s="63"/>
      <c r="G65" s="63"/>
      <c r="H65" s="63"/>
      <c r="I65" s="63"/>
      <c r="J65" s="63"/>
      <c r="K65" s="65"/>
    </row>
    <row r="66" spans="1:255" ht="24" x14ac:dyDescent="0.2">
      <c r="A66" s="100">
        <v>21</v>
      </c>
      <c r="B66" s="109" t="s">
        <v>57</v>
      </c>
      <c r="C66" s="101" t="s">
        <v>58</v>
      </c>
      <c r="D66" s="102" t="s">
        <v>59</v>
      </c>
      <c r="E66" s="103">
        <f>Source!I41</f>
        <v>1030.5</v>
      </c>
      <c r="F66" s="104">
        <v>23.66</v>
      </c>
      <c r="G66" s="105"/>
      <c r="H66" s="104">
        <f>Source!AC40</f>
        <v>23.66</v>
      </c>
      <c r="I66" s="106">
        <f>T66</f>
        <v>24382</v>
      </c>
      <c r="J66" s="107" t="s">
        <v>465</v>
      </c>
      <c r="K66" s="108">
        <f>U66</f>
        <v>186662</v>
      </c>
      <c r="L66" s="23"/>
      <c r="M66" s="23"/>
      <c r="N66" s="23"/>
      <c r="O66" s="23"/>
      <c r="P66" s="23"/>
      <c r="Q66" s="23"/>
      <c r="R66" s="23"/>
      <c r="S66" s="23"/>
      <c r="T66" s="23">
        <f>ROUND(Source!AC40*Source!AW40*Source!I40,0)</f>
        <v>24382</v>
      </c>
      <c r="U66" s="23">
        <f>Source!P41</f>
        <v>186662</v>
      </c>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v>1</v>
      </c>
      <c r="CW66" s="23"/>
      <c r="CX66" s="23"/>
      <c r="CY66" s="23"/>
      <c r="CZ66" s="23"/>
      <c r="DA66" s="23"/>
      <c r="DB66" s="23"/>
      <c r="DC66" s="23"/>
      <c r="DD66" s="23"/>
      <c r="DE66" s="23"/>
      <c r="DF66" s="23"/>
      <c r="DG66" s="23"/>
      <c r="DH66" s="23"/>
      <c r="DI66" s="23"/>
      <c r="DJ66" s="23"/>
      <c r="DK66" s="23">
        <f>T66</f>
        <v>24382</v>
      </c>
      <c r="DL66" s="23"/>
      <c r="DM66" s="23">
        <f>Source!P41</f>
        <v>186662</v>
      </c>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f>T66</f>
        <v>24382</v>
      </c>
      <c r="GK66" s="23"/>
      <c r="GL66" s="23"/>
      <c r="GM66" s="23"/>
      <c r="GN66" s="23">
        <f>T66</f>
        <v>24382</v>
      </c>
      <c r="GO66" s="23"/>
      <c r="GP66" s="23">
        <f>T66</f>
        <v>24382</v>
      </c>
      <c r="GQ66" s="23">
        <f>T66</f>
        <v>24382</v>
      </c>
      <c r="GR66" s="23"/>
      <c r="GS66" s="23">
        <f>T66</f>
        <v>24382</v>
      </c>
      <c r="GT66" s="23"/>
      <c r="GU66" s="23"/>
      <c r="GV66" s="23"/>
      <c r="GW66" s="23"/>
      <c r="GX66" s="23"/>
      <c r="GY66" s="23"/>
      <c r="GZ66" s="23"/>
      <c r="HA66" s="23"/>
      <c r="HB66" s="23">
        <f>T66</f>
        <v>24382</v>
      </c>
      <c r="HC66" s="23"/>
      <c r="HD66" s="23"/>
      <c r="HE66" s="23"/>
      <c r="HF66" s="23">
        <f>T66</f>
        <v>24382</v>
      </c>
      <c r="HG66" s="23"/>
      <c r="HH66" s="23"/>
      <c r="HI66" s="23"/>
      <c r="HJ66" s="23"/>
      <c r="HK66" s="23"/>
      <c r="HL66" s="23">
        <f>T66</f>
        <v>24382</v>
      </c>
      <c r="HM66" s="23"/>
      <c r="HN66" s="23">
        <f>T66</f>
        <v>24382</v>
      </c>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64"/>
      <c r="B67" s="111" t="s">
        <v>466</v>
      </c>
      <c r="C67" s="111" t="s">
        <v>470</v>
      </c>
      <c r="D67" s="63"/>
      <c r="E67" s="63"/>
      <c r="F67" s="63"/>
      <c r="G67" s="63"/>
      <c r="H67" s="63"/>
      <c r="I67" s="63"/>
      <c r="J67" s="63"/>
      <c r="K67" s="65"/>
    </row>
    <row r="68" spans="1:255" x14ac:dyDescent="0.2">
      <c r="A68" s="100">
        <v>22</v>
      </c>
      <c r="B68" s="109" t="s">
        <v>63</v>
      </c>
      <c r="C68" s="101" t="s">
        <v>64</v>
      </c>
      <c r="D68" s="102" t="s">
        <v>65</v>
      </c>
      <c r="E68" s="103">
        <f>Source!I43</f>
        <v>3618.2000000000003</v>
      </c>
      <c r="F68" s="104">
        <v>0.04</v>
      </c>
      <c r="G68" s="105"/>
      <c r="H68" s="104">
        <f>Source!AC42</f>
        <v>0.04</v>
      </c>
      <c r="I68" s="106">
        <f>T68</f>
        <v>145</v>
      </c>
      <c r="J68" s="107" t="s">
        <v>465</v>
      </c>
      <c r="K68" s="108">
        <f>U68</f>
        <v>1094</v>
      </c>
      <c r="L68" s="23"/>
      <c r="M68" s="23"/>
      <c r="N68" s="23"/>
      <c r="O68" s="23"/>
      <c r="P68" s="23"/>
      <c r="Q68" s="23"/>
      <c r="R68" s="23"/>
      <c r="S68" s="23"/>
      <c r="T68" s="23">
        <f>ROUND(Source!AC42*Source!AW42*Source!I42,0)</f>
        <v>145</v>
      </c>
      <c r="U68" s="23">
        <f>Source!P43</f>
        <v>1094</v>
      </c>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f>T68</f>
        <v>145</v>
      </c>
      <c r="DL68" s="23"/>
      <c r="DM68" s="23">
        <f>Source!P43</f>
        <v>1094</v>
      </c>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f>T68</f>
        <v>145</v>
      </c>
      <c r="GK68" s="23"/>
      <c r="GL68" s="23"/>
      <c r="GM68" s="23"/>
      <c r="GN68" s="23">
        <f>T68</f>
        <v>145</v>
      </c>
      <c r="GO68" s="23"/>
      <c r="GP68" s="23">
        <f>T68</f>
        <v>145</v>
      </c>
      <c r="GQ68" s="23">
        <f>T68</f>
        <v>145</v>
      </c>
      <c r="GR68" s="23"/>
      <c r="GS68" s="23">
        <f>T68</f>
        <v>145</v>
      </c>
      <c r="GT68" s="23"/>
      <c r="GU68" s="23"/>
      <c r="GV68" s="23"/>
      <c r="GW68" s="23"/>
      <c r="GX68" s="23"/>
      <c r="GY68" s="23"/>
      <c r="GZ68" s="23"/>
      <c r="HA68" s="23"/>
      <c r="HB68" s="23">
        <f>T68</f>
        <v>145</v>
      </c>
      <c r="HC68" s="23"/>
      <c r="HD68" s="23"/>
      <c r="HE68" s="23"/>
      <c r="HF68" s="23">
        <f>T68</f>
        <v>145</v>
      </c>
      <c r="HG68" s="23"/>
      <c r="HH68" s="23"/>
      <c r="HI68" s="23"/>
      <c r="HJ68" s="23"/>
      <c r="HK68" s="23"/>
      <c r="HL68" s="23">
        <f>T68</f>
        <v>145</v>
      </c>
      <c r="HM68" s="23"/>
      <c r="HN68" s="23">
        <f>T68</f>
        <v>145</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x14ac:dyDescent="0.2">
      <c r="A69" s="64"/>
      <c r="B69" s="111" t="s">
        <v>466</v>
      </c>
      <c r="C69" s="111" t="s">
        <v>471</v>
      </c>
      <c r="D69" s="63"/>
      <c r="E69" s="63"/>
      <c r="F69" s="63"/>
      <c r="G69" s="63"/>
      <c r="H69" s="63"/>
      <c r="I69" s="63"/>
      <c r="J69" s="63"/>
      <c r="K69" s="65"/>
    </row>
    <row r="70" spans="1:255" x14ac:dyDescent="0.2">
      <c r="A70" s="100">
        <v>23</v>
      </c>
      <c r="B70" s="109" t="s">
        <v>69</v>
      </c>
      <c r="C70" s="101" t="s">
        <v>70</v>
      </c>
      <c r="D70" s="102" t="s">
        <v>65</v>
      </c>
      <c r="E70" s="103">
        <f>Source!I45</f>
        <v>8445.52</v>
      </c>
      <c r="F70" s="104">
        <v>0.05</v>
      </c>
      <c r="G70" s="105"/>
      <c r="H70" s="104">
        <f>Source!AC44</f>
        <v>0.05</v>
      </c>
      <c r="I70" s="106">
        <f>T70</f>
        <v>422</v>
      </c>
      <c r="J70" s="107" t="s">
        <v>465</v>
      </c>
      <c r="K70" s="108">
        <f>U70</f>
        <v>2554</v>
      </c>
      <c r="L70" s="23"/>
      <c r="M70" s="23"/>
      <c r="N70" s="23"/>
      <c r="O70" s="23"/>
      <c r="P70" s="23"/>
      <c r="Q70" s="23"/>
      <c r="R70" s="23"/>
      <c r="S70" s="23"/>
      <c r="T70" s="23">
        <f>ROUND(Source!AC44*Source!AW44*Source!I44,0)</f>
        <v>422</v>
      </c>
      <c r="U70" s="23">
        <f>Source!P45</f>
        <v>2554</v>
      </c>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v>1</v>
      </c>
      <c r="CW70" s="23"/>
      <c r="CX70" s="23"/>
      <c r="CY70" s="23"/>
      <c r="CZ70" s="23"/>
      <c r="DA70" s="23"/>
      <c r="DB70" s="23"/>
      <c r="DC70" s="23"/>
      <c r="DD70" s="23"/>
      <c r="DE70" s="23"/>
      <c r="DF70" s="23"/>
      <c r="DG70" s="23"/>
      <c r="DH70" s="23"/>
      <c r="DI70" s="23"/>
      <c r="DJ70" s="23"/>
      <c r="DK70" s="23">
        <f>T70</f>
        <v>422</v>
      </c>
      <c r="DL70" s="23"/>
      <c r="DM70" s="23">
        <f>Source!P45</f>
        <v>2554</v>
      </c>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f>T70</f>
        <v>422</v>
      </c>
      <c r="GK70" s="23"/>
      <c r="GL70" s="23"/>
      <c r="GM70" s="23"/>
      <c r="GN70" s="23">
        <f>T70</f>
        <v>422</v>
      </c>
      <c r="GO70" s="23"/>
      <c r="GP70" s="23">
        <f>T70</f>
        <v>422</v>
      </c>
      <c r="GQ70" s="23">
        <f>T70</f>
        <v>422</v>
      </c>
      <c r="GR70" s="23"/>
      <c r="GS70" s="23">
        <f>T70</f>
        <v>422</v>
      </c>
      <c r="GT70" s="23"/>
      <c r="GU70" s="23"/>
      <c r="GV70" s="23"/>
      <c r="GW70" s="23"/>
      <c r="GX70" s="23"/>
      <c r="GY70" s="23"/>
      <c r="GZ70" s="23"/>
      <c r="HA70" s="23"/>
      <c r="HB70" s="23">
        <f>T70</f>
        <v>422</v>
      </c>
      <c r="HC70" s="23"/>
      <c r="HD70" s="23"/>
      <c r="HE70" s="23"/>
      <c r="HF70" s="23">
        <f>T70</f>
        <v>422</v>
      </c>
      <c r="HG70" s="23"/>
      <c r="HH70" s="23"/>
      <c r="HI70" s="23"/>
      <c r="HJ70" s="23"/>
      <c r="HK70" s="23"/>
      <c r="HL70" s="23">
        <f>T70</f>
        <v>422</v>
      </c>
      <c r="HM70" s="23"/>
      <c r="HN70" s="23">
        <f>T70</f>
        <v>422</v>
      </c>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4"/>
      <c r="B71" s="111" t="s">
        <v>466</v>
      </c>
      <c r="C71" s="111" t="s">
        <v>471</v>
      </c>
      <c r="D71" s="63"/>
      <c r="E71" s="63"/>
      <c r="F71" s="63"/>
      <c r="G71" s="63"/>
      <c r="H71" s="63"/>
      <c r="I71" s="63"/>
      <c r="J71" s="63"/>
      <c r="K71" s="65"/>
    </row>
    <row r="72" spans="1:255" x14ac:dyDescent="0.2">
      <c r="A72" s="100">
        <v>24</v>
      </c>
      <c r="B72" s="109" t="s">
        <v>73</v>
      </c>
      <c r="C72" s="101" t="s">
        <v>74</v>
      </c>
      <c r="D72" s="102" t="s">
        <v>65</v>
      </c>
      <c r="E72" s="103">
        <f>Source!I47</f>
        <v>682.42</v>
      </c>
      <c r="F72" s="104">
        <v>0.08</v>
      </c>
      <c r="G72" s="105"/>
      <c r="H72" s="104">
        <f>Source!AC46</f>
        <v>0.08</v>
      </c>
      <c r="I72" s="106">
        <f>T72</f>
        <v>55</v>
      </c>
      <c r="J72" s="107" t="s">
        <v>465</v>
      </c>
      <c r="K72" s="108">
        <f>U72</f>
        <v>774</v>
      </c>
      <c r="L72" s="23"/>
      <c r="M72" s="23"/>
      <c r="N72" s="23"/>
      <c r="O72" s="23"/>
      <c r="P72" s="23"/>
      <c r="Q72" s="23"/>
      <c r="R72" s="23"/>
      <c r="S72" s="23"/>
      <c r="T72" s="23">
        <f>ROUND(Source!AC46*Source!AW46*Source!I46,0)</f>
        <v>55</v>
      </c>
      <c r="U72" s="23">
        <f>Source!P47</f>
        <v>774</v>
      </c>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v>1</v>
      </c>
      <c r="CW72" s="23"/>
      <c r="CX72" s="23"/>
      <c r="CY72" s="23"/>
      <c r="CZ72" s="23"/>
      <c r="DA72" s="23"/>
      <c r="DB72" s="23"/>
      <c r="DC72" s="23"/>
      <c r="DD72" s="23"/>
      <c r="DE72" s="23"/>
      <c r="DF72" s="23"/>
      <c r="DG72" s="23"/>
      <c r="DH72" s="23"/>
      <c r="DI72" s="23"/>
      <c r="DJ72" s="23"/>
      <c r="DK72" s="23">
        <f>T72</f>
        <v>55</v>
      </c>
      <c r="DL72" s="23"/>
      <c r="DM72" s="23">
        <f>Source!P47</f>
        <v>774</v>
      </c>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f>T72</f>
        <v>55</v>
      </c>
      <c r="GK72" s="23"/>
      <c r="GL72" s="23"/>
      <c r="GM72" s="23"/>
      <c r="GN72" s="23">
        <f>T72</f>
        <v>55</v>
      </c>
      <c r="GO72" s="23"/>
      <c r="GP72" s="23">
        <f>T72</f>
        <v>55</v>
      </c>
      <c r="GQ72" s="23">
        <f>T72</f>
        <v>55</v>
      </c>
      <c r="GR72" s="23"/>
      <c r="GS72" s="23">
        <f>T72</f>
        <v>55</v>
      </c>
      <c r="GT72" s="23"/>
      <c r="GU72" s="23"/>
      <c r="GV72" s="23"/>
      <c r="GW72" s="23"/>
      <c r="GX72" s="23"/>
      <c r="GY72" s="23"/>
      <c r="GZ72" s="23"/>
      <c r="HA72" s="23"/>
      <c r="HB72" s="23">
        <f>T72</f>
        <v>55</v>
      </c>
      <c r="HC72" s="23"/>
      <c r="HD72" s="23"/>
      <c r="HE72" s="23"/>
      <c r="HF72" s="23">
        <f>T72</f>
        <v>55</v>
      </c>
      <c r="HG72" s="23"/>
      <c r="HH72" s="23"/>
      <c r="HI72" s="23"/>
      <c r="HJ72" s="23"/>
      <c r="HK72" s="23"/>
      <c r="HL72" s="23">
        <f>T72</f>
        <v>55</v>
      </c>
      <c r="HM72" s="23"/>
      <c r="HN72" s="23">
        <f>T72</f>
        <v>55</v>
      </c>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4"/>
      <c r="B73" s="111" t="s">
        <v>466</v>
      </c>
      <c r="C73" s="111" t="s">
        <v>472</v>
      </c>
      <c r="D73" s="63"/>
      <c r="E73" s="63"/>
      <c r="F73" s="63"/>
      <c r="G73" s="63"/>
      <c r="H73" s="63"/>
      <c r="I73" s="63"/>
      <c r="J73" s="63"/>
      <c r="K73" s="65"/>
    </row>
    <row r="74" spans="1:255" x14ac:dyDescent="0.2">
      <c r="A74" s="100">
        <v>25</v>
      </c>
      <c r="B74" s="109" t="s">
        <v>78</v>
      </c>
      <c r="C74" s="101" t="s">
        <v>79</v>
      </c>
      <c r="D74" s="102" t="s">
        <v>45</v>
      </c>
      <c r="E74" s="103">
        <f>Source!I49</f>
        <v>393.88</v>
      </c>
      <c r="F74" s="104">
        <v>6.95</v>
      </c>
      <c r="G74" s="105"/>
      <c r="H74" s="104">
        <f>Source!AC48</f>
        <v>6.95</v>
      </c>
      <c r="I74" s="106">
        <f>T74</f>
        <v>2737</v>
      </c>
      <c r="J74" s="107" t="s">
        <v>465</v>
      </c>
      <c r="K74" s="108">
        <f>U74</f>
        <v>22512</v>
      </c>
      <c r="L74" s="23"/>
      <c r="M74" s="23"/>
      <c r="N74" s="23"/>
      <c r="O74" s="23"/>
      <c r="P74" s="23"/>
      <c r="Q74" s="23"/>
      <c r="R74" s="23"/>
      <c r="S74" s="23"/>
      <c r="T74" s="23">
        <f>ROUND(Source!AC48*Source!AW48*Source!I48,0)</f>
        <v>2737</v>
      </c>
      <c r="U74" s="23">
        <f>Source!P49</f>
        <v>22512</v>
      </c>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f>T74</f>
        <v>2737</v>
      </c>
      <c r="DL74" s="23"/>
      <c r="DM74" s="23">
        <f>Source!P49</f>
        <v>22512</v>
      </c>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2737</v>
      </c>
      <c r="GK74" s="23"/>
      <c r="GL74" s="23"/>
      <c r="GM74" s="23"/>
      <c r="GN74" s="23">
        <f>T74</f>
        <v>2737</v>
      </c>
      <c r="GO74" s="23"/>
      <c r="GP74" s="23">
        <f>T74</f>
        <v>2737</v>
      </c>
      <c r="GQ74" s="23">
        <f>T74</f>
        <v>2737</v>
      </c>
      <c r="GR74" s="23"/>
      <c r="GS74" s="23">
        <f>T74</f>
        <v>2737</v>
      </c>
      <c r="GT74" s="23"/>
      <c r="GU74" s="23"/>
      <c r="GV74" s="23"/>
      <c r="GW74" s="23"/>
      <c r="GX74" s="23"/>
      <c r="GY74" s="23"/>
      <c r="GZ74" s="23"/>
      <c r="HA74" s="23"/>
      <c r="HB74" s="23">
        <f>T74</f>
        <v>2737</v>
      </c>
      <c r="HC74" s="23"/>
      <c r="HD74" s="23"/>
      <c r="HE74" s="23"/>
      <c r="HF74" s="23">
        <f>T74</f>
        <v>2737</v>
      </c>
      <c r="HG74" s="23"/>
      <c r="HH74" s="23"/>
      <c r="HI74" s="23"/>
      <c r="HJ74" s="23"/>
      <c r="HK74" s="23"/>
      <c r="HL74" s="23">
        <f>T74</f>
        <v>2737</v>
      </c>
      <c r="HM74" s="23"/>
      <c r="HN74" s="23">
        <f>T74</f>
        <v>2737</v>
      </c>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64"/>
      <c r="B75" s="111" t="s">
        <v>466</v>
      </c>
      <c r="C75" s="111" t="s">
        <v>473</v>
      </c>
      <c r="D75" s="63"/>
      <c r="E75" s="63"/>
      <c r="F75" s="63"/>
      <c r="G75" s="63"/>
      <c r="H75" s="63"/>
      <c r="I75" s="63"/>
      <c r="J75" s="63"/>
      <c r="K75" s="65"/>
    </row>
    <row r="76" spans="1:255" x14ac:dyDescent="0.2">
      <c r="A76" s="114">
        <v>26</v>
      </c>
      <c r="B76" s="115" t="s">
        <v>83</v>
      </c>
      <c r="C76" s="116" t="s">
        <v>84</v>
      </c>
      <c r="D76" s="117" t="s">
        <v>45</v>
      </c>
      <c r="E76" s="118">
        <f>Source!I51</f>
        <v>1071.72</v>
      </c>
      <c r="F76" s="119">
        <v>8.11</v>
      </c>
      <c r="G76" s="71"/>
      <c r="H76" s="119">
        <f>Source!AC50</f>
        <v>8.11</v>
      </c>
      <c r="I76" s="120">
        <f>T76</f>
        <v>8692</v>
      </c>
      <c r="J76" s="73" t="s">
        <v>465</v>
      </c>
      <c r="K76" s="121">
        <f>U76</f>
        <v>61253</v>
      </c>
      <c r="L76" s="23"/>
      <c r="M76" s="23"/>
      <c r="N76" s="23"/>
      <c r="O76" s="23"/>
      <c r="P76" s="23"/>
      <c r="Q76" s="23"/>
      <c r="R76" s="23"/>
      <c r="S76" s="23"/>
      <c r="T76" s="23">
        <f>ROUND(Source!AC50*Source!AW50*Source!I50,0)</f>
        <v>8692</v>
      </c>
      <c r="U76" s="23">
        <f>Source!P51</f>
        <v>61253</v>
      </c>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f>T76</f>
        <v>8692</v>
      </c>
      <c r="DL76" s="23"/>
      <c r="DM76" s="23">
        <f>Source!P51</f>
        <v>61253</v>
      </c>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f>T76</f>
        <v>8692</v>
      </c>
      <c r="GK76" s="23"/>
      <c r="GL76" s="23"/>
      <c r="GM76" s="23"/>
      <c r="GN76" s="23">
        <f>T76</f>
        <v>8692</v>
      </c>
      <c r="GO76" s="23"/>
      <c r="GP76" s="23">
        <f>T76</f>
        <v>8692</v>
      </c>
      <c r="GQ76" s="23">
        <f>T76</f>
        <v>8692</v>
      </c>
      <c r="GR76" s="23"/>
      <c r="GS76" s="23">
        <f>T76</f>
        <v>8692</v>
      </c>
      <c r="GT76" s="23"/>
      <c r="GU76" s="23"/>
      <c r="GV76" s="23"/>
      <c r="GW76" s="23"/>
      <c r="GX76" s="23"/>
      <c r="GY76" s="23"/>
      <c r="GZ76" s="23"/>
      <c r="HA76" s="23"/>
      <c r="HB76" s="23">
        <f>T76</f>
        <v>8692</v>
      </c>
      <c r="HC76" s="23"/>
      <c r="HD76" s="23"/>
      <c r="HE76" s="23"/>
      <c r="HF76" s="23">
        <f>T76</f>
        <v>8692</v>
      </c>
      <c r="HG76" s="23"/>
      <c r="HH76" s="23"/>
      <c r="HI76" s="23"/>
      <c r="HJ76" s="23"/>
      <c r="HK76" s="23"/>
      <c r="HL76" s="23">
        <f>T76</f>
        <v>8692</v>
      </c>
      <c r="HM76" s="23"/>
      <c r="HN76" s="23">
        <f>T76</f>
        <v>8692</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x14ac:dyDescent="0.2">
      <c r="A77" s="98"/>
      <c r="B77" s="113" t="s">
        <v>466</v>
      </c>
      <c r="C77" s="113" t="s">
        <v>473</v>
      </c>
      <c r="D77" s="33"/>
      <c r="E77" s="33"/>
      <c r="F77" s="33"/>
      <c r="G77" s="33"/>
      <c r="H77" s="33"/>
      <c r="I77" s="33"/>
      <c r="J77" s="33"/>
      <c r="K77" s="99"/>
    </row>
    <row r="78" spans="1:255" ht="13.5" thickBot="1" x14ac:dyDescent="0.25">
      <c r="A78" s="124"/>
      <c r="B78" s="125"/>
      <c r="C78" s="125" t="s">
        <v>474</v>
      </c>
      <c r="D78" s="125"/>
      <c r="E78" s="125"/>
      <c r="F78" s="125"/>
      <c r="G78" s="125"/>
      <c r="H78" s="321">
        <f>SUM(DK50:DK77)</f>
        <v>39504</v>
      </c>
      <c r="I78" s="322"/>
      <c r="J78" s="321">
        <f>SUM(DM50:DM77)</f>
        <v>290544</v>
      </c>
      <c r="K78" s="323"/>
      <c r="L78" s="112"/>
      <c r="M78" s="112"/>
      <c r="N78" s="112"/>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x14ac:dyDescent="0.2">
      <c r="A79" s="123"/>
      <c r="B79" s="122"/>
      <c r="C79" s="122" t="s">
        <v>475</v>
      </c>
      <c r="D79" s="122"/>
      <c r="E79" s="122"/>
      <c r="F79" s="122"/>
      <c r="G79" s="122"/>
      <c r="H79" s="315">
        <f>R79</f>
        <v>50401</v>
      </c>
      <c r="I79" s="316"/>
      <c r="J79" s="315" t="e">
        <f>S79</f>
        <v>#REF!</v>
      </c>
      <c r="K79" s="317"/>
      <c r="O79" s="23"/>
      <c r="P79" s="23"/>
      <c r="Q79" s="23"/>
      <c r="R79" s="23">
        <f>SUM(T50:T78)</f>
        <v>50401</v>
      </c>
      <c r="S79" s="23" t="e">
        <f>SUM(U50:U78)</f>
        <v>#REF!</v>
      </c>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f>R79</f>
        <v>50401</v>
      </c>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x14ac:dyDescent="0.2">
      <c r="A80" s="77"/>
      <c r="B80" s="76"/>
      <c r="C80" s="76"/>
      <c r="D80" s="76"/>
      <c r="E80" s="76"/>
      <c r="F80" s="76"/>
      <c r="G80" s="76"/>
      <c r="H80" s="318"/>
      <c r="I80" s="319"/>
      <c r="J80" s="318"/>
      <c r="K80" s="320"/>
    </row>
    <row r="81" spans="1:255" ht="22.5" x14ac:dyDescent="0.2">
      <c r="A81" s="126">
        <v>31</v>
      </c>
      <c r="B81" s="133" t="s">
        <v>87</v>
      </c>
      <c r="C81" s="127" t="s">
        <v>88</v>
      </c>
      <c r="D81" s="128" t="s">
        <v>89</v>
      </c>
      <c r="E81" s="129">
        <v>8.0000000000000002E-3</v>
      </c>
      <c r="F81" s="130">
        <f>Source!AK53</f>
        <v>49418.34</v>
      </c>
      <c r="G81" s="134" t="s">
        <v>6</v>
      </c>
      <c r="H81" s="130"/>
      <c r="I81" s="131" t="e">
        <f>SUM(DQ81:DQ90)</f>
        <v>#REF!</v>
      </c>
      <c r="J81" s="107" t="s">
        <v>87</v>
      </c>
      <c r="K81" s="132" t="e">
        <f>SUM(DS81:DS90)</f>
        <v>#REF!</v>
      </c>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x14ac:dyDescent="0.2">
      <c r="A82" s="66"/>
      <c r="B82" s="67"/>
      <c r="C82" s="67" t="s">
        <v>458</v>
      </c>
      <c r="D82" s="68"/>
      <c r="E82" s="69"/>
      <c r="F82" s="70">
        <v>1217.06</v>
      </c>
      <c r="G82" s="71"/>
      <c r="H82" s="70">
        <f>Source!AF53</f>
        <v>1217.06</v>
      </c>
      <c r="I82" s="72" t="e">
        <f>T82</f>
        <v>#REF!</v>
      </c>
      <c r="J82" s="73">
        <v>28.95</v>
      </c>
      <c r="K82" s="74" t="e">
        <f>U82</f>
        <v>#REF!</v>
      </c>
      <c r="O82" s="23"/>
      <c r="P82" s="23"/>
      <c r="Q82" s="23"/>
      <c r="R82" s="23"/>
      <c r="S82" s="23"/>
      <c r="T82" s="23" t="e">
        <f>ROUND(Source!AF53*Source!AV53*Source!I53,0)</f>
        <v>#REF!</v>
      </c>
      <c r="U82" s="23" t="e">
        <f>Source!S53</f>
        <v>#REF!</v>
      </c>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v>1</v>
      </c>
      <c r="CW82" s="23"/>
      <c r="CX82" s="23"/>
      <c r="CY82" s="23"/>
      <c r="CZ82" s="23"/>
      <c r="DA82" s="23"/>
      <c r="DB82" s="23"/>
      <c r="DC82" s="23"/>
      <c r="DD82" s="23"/>
      <c r="DE82" s="23"/>
      <c r="DF82" s="23"/>
      <c r="DG82" s="23" t="e">
        <f>Source!S53</f>
        <v>#REF!</v>
      </c>
      <c r="DH82" s="23">
        <v>1006</v>
      </c>
      <c r="DI82" s="23"/>
      <c r="DJ82" s="23"/>
      <c r="DK82" s="23"/>
      <c r="DL82" s="23"/>
      <c r="DM82" s="23"/>
      <c r="DN82" s="23"/>
      <c r="DO82" s="23"/>
      <c r="DP82" s="23"/>
      <c r="DQ82" s="23" t="e">
        <f>T82</f>
        <v>#REF!</v>
      </c>
      <c r="DR82" s="23"/>
      <c r="DS82" s="23" t="e">
        <f>U82</f>
        <v>#REF!</v>
      </c>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t="e">
        <f>T82</f>
        <v>#REF!</v>
      </c>
      <c r="GK82" s="23" t="e">
        <f>T82</f>
        <v>#REF!</v>
      </c>
      <c r="GL82" s="23"/>
      <c r="GM82" s="23"/>
      <c r="GN82" s="23"/>
      <c r="GO82" s="23"/>
      <c r="GP82" s="23"/>
      <c r="GQ82" s="23"/>
      <c r="GR82" s="23"/>
      <c r="GS82" s="23"/>
      <c r="GT82" s="23"/>
      <c r="GU82" s="23"/>
      <c r="GV82" s="23"/>
      <c r="GW82" s="23"/>
      <c r="GX82" s="23"/>
      <c r="GY82" s="23"/>
      <c r="GZ82" s="23"/>
      <c r="HA82" s="23"/>
      <c r="HB82" s="23" t="e">
        <f>T82</f>
        <v>#REF!</v>
      </c>
      <c r="HC82" s="23"/>
      <c r="HD82" s="23"/>
      <c r="HE82" s="23"/>
      <c r="HF82" s="23" t="e">
        <f>T82</f>
        <v>#REF!</v>
      </c>
      <c r="HG82" s="23"/>
      <c r="HH82" s="23"/>
      <c r="HI82" s="23"/>
      <c r="HJ82" s="23"/>
      <c r="HK82" s="23"/>
      <c r="HL82" s="23" t="e">
        <f>T82</f>
        <v>#REF!</v>
      </c>
      <c r="HM82" s="23"/>
      <c r="HN82" s="23" t="e">
        <f>T82</f>
        <v>#REF!</v>
      </c>
      <c r="HO82" s="23"/>
      <c r="HP82" s="23"/>
      <c r="HQ82" s="23"/>
      <c r="HR82" s="23"/>
      <c r="HS82" s="23"/>
      <c r="HT82" s="23"/>
      <c r="HU82" s="23"/>
      <c r="HV82" s="23"/>
      <c r="HW82" s="23"/>
      <c r="HX82" s="23" t="e">
        <f>T82</f>
        <v>#REF!</v>
      </c>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x14ac:dyDescent="0.2">
      <c r="A83" s="78"/>
      <c r="B83" s="79"/>
      <c r="C83" s="79" t="s">
        <v>459</v>
      </c>
      <c r="D83" s="80"/>
      <c r="E83" s="81"/>
      <c r="F83" s="82">
        <v>1290.01</v>
      </c>
      <c r="G83" s="83"/>
      <c r="H83" s="82">
        <f>Source!AD53</f>
        <v>1290.01</v>
      </c>
      <c r="I83" s="84" t="e">
        <f>T83</f>
        <v>#REF!</v>
      </c>
      <c r="J83" s="85">
        <v>9.3000000000000007</v>
      </c>
      <c r="K83" s="86" t="e">
        <f>U83</f>
        <v>#REF!</v>
      </c>
      <c r="O83" s="23"/>
      <c r="P83" s="23"/>
      <c r="Q83" s="23"/>
      <c r="R83" s="23"/>
      <c r="S83" s="23"/>
      <c r="T83" s="23" t="e">
        <f>ROUND(Source!AD53*Source!AV53*Source!I53,0)</f>
        <v>#REF!</v>
      </c>
      <c r="U83" s="23" t="e">
        <f>Source!Q53</f>
        <v>#REF!</v>
      </c>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v>1</v>
      </c>
      <c r="CW83" s="23"/>
      <c r="CX83" s="23"/>
      <c r="CY83" s="23"/>
      <c r="CZ83" s="23"/>
      <c r="DA83" s="23"/>
      <c r="DB83" s="23"/>
      <c r="DC83" s="23"/>
      <c r="DD83" s="23"/>
      <c r="DE83" s="23"/>
      <c r="DF83" s="23"/>
      <c r="DG83" s="23"/>
      <c r="DH83" s="23"/>
      <c r="DI83" s="23"/>
      <c r="DJ83" s="23"/>
      <c r="DK83" s="23"/>
      <c r="DL83" s="23"/>
      <c r="DM83" s="23"/>
      <c r="DN83" s="23"/>
      <c r="DO83" s="23"/>
      <c r="DP83" s="23"/>
      <c r="DQ83" s="23" t="e">
        <f>T83</f>
        <v>#REF!</v>
      </c>
      <c r="DR83" s="23"/>
      <c r="DS83" s="23" t="e">
        <f>U83</f>
        <v>#REF!</v>
      </c>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t="e">
        <f>T83</f>
        <v>#REF!</v>
      </c>
      <c r="GK83" s="23"/>
      <c r="GL83" s="23" t="e">
        <f>T83</f>
        <v>#REF!</v>
      </c>
      <c r="GM83" s="23"/>
      <c r="GN83" s="23"/>
      <c r="GO83" s="23"/>
      <c r="GP83" s="23"/>
      <c r="GQ83" s="23"/>
      <c r="GR83" s="23"/>
      <c r="GS83" s="23"/>
      <c r="GT83" s="23"/>
      <c r="GU83" s="23"/>
      <c r="GV83" s="23"/>
      <c r="GW83" s="23"/>
      <c r="GX83" s="23"/>
      <c r="GY83" s="23"/>
      <c r="GZ83" s="23"/>
      <c r="HA83" s="23"/>
      <c r="HB83" s="23" t="e">
        <f>T83</f>
        <v>#REF!</v>
      </c>
      <c r="HC83" s="23"/>
      <c r="HD83" s="23"/>
      <c r="HE83" s="23"/>
      <c r="HF83" s="23" t="e">
        <f>T83</f>
        <v>#REF!</v>
      </c>
      <c r="HG83" s="23"/>
      <c r="HH83" s="23"/>
      <c r="HI83" s="23"/>
      <c r="HJ83" s="23"/>
      <c r="HK83" s="23"/>
      <c r="HL83" s="23" t="e">
        <f>T83</f>
        <v>#REF!</v>
      </c>
      <c r="HM83" s="23"/>
      <c r="HN83" s="23" t="e">
        <f>T83</f>
        <v>#REF!</v>
      </c>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x14ac:dyDescent="0.2">
      <c r="A84" s="78"/>
      <c r="B84" s="79"/>
      <c r="C84" s="79" t="s">
        <v>476</v>
      </c>
      <c r="D84" s="80"/>
      <c r="E84" s="81"/>
      <c r="F84" s="82">
        <v>148.62</v>
      </c>
      <c r="G84" s="83"/>
      <c r="H84" s="82">
        <f>Source!AE53</f>
        <v>148.62</v>
      </c>
      <c r="I84" s="84" t="e">
        <f>GM84</f>
        <v>#REF!</v>
      </c>
      <c r="J84" s="85">
        <v>19.8</v>
      </c>
      <c r="K84" s="86" t="e">
        <f>Source!R53</f>
        <v>#REF!</v>
      </c>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t="e">
        <f>ROUND(Source!AE53*Source!AV53*Source!I53,0)</f>
        <v>#REF!</v>
      </c>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t="e">
        <f>GM84</f>
        <v>#REF!</v>
      </c>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x14ac:dyDescent="0.2">
      <c r="A85" s="87"/>
      <c r="B85" s="88"/>
      <c r="C85" s="88" t="s">
        <v>460</v>
      </c>
      <c r="D85" s="89"/>
      <c r="E85" s="90">
        <v>118</v>
      </c>
      <c r="F85" s="91" t="s">
        <v>461</v>
      </c>
      <c r="G85" s="92"/>
      <c r="H85" s="93">
        <f>ROUND((Source!AF53*Source!AV53+Source!AE53*Source!AV53)*(Source!FX53)/100,2)</f>
        <v>1611.5</v>
      </c>
      <c r="I85" s="94" t="e">
        <f>T85</f>
        <v>#REF!</v>
      </c>
      <c r="J85" s="96">
        <v>1.1200000000000001</v>
      </c>
      <c r="K85" s="95" t="e">
        <f>U85</f>
        <v>#REF!</v>
      </c>
      <c r="O85" s="23"/>
      <c r="P85" s="23"/>
      <c r="Q85" s="23"/>
      <c r="R85" s="23"/>
      <c r="S85" s="23"/>
      <c r="T85" s="23" t="e">
        <f>ROUND((ROUND(Source!AF53*Source!AV53*Source!I53,0)+ROUND(Source!AE53*Source!AV53*Source!I53,0))*(Source!DN53)/100,0)</f>
        <v>#REF!</v>
      </c>
      <c r="U85" s="23" t="e">
        <f>Source!X53</f>
        <v>#REF!</v>
      </c>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v>1</v>
      </c>
      <c r="CW85" s="23"/>
      <c r="CX85" s="23"/>
      <c r="CY85" s="23"/>
      <c r="CZ85" s="23"/>
      <c r="DA85" s="23"/>
      <c r="DB85" s="23"/>
      <c r="DC85" s="23"/>
      <c r="DD85" s="23"/>
      <c r="DE85" s="23"/>
      <c r="DF85" s="23"/>
      <c r="DG85" s="23"/>
      <c r="DH85" s="23"/>
      <c r="DI85" s="23"/>
      <c r="DJ85" s="23"/>
      <c r="DK85" s="23"/>
      <c r="DL85" s="23"/>
      <c r="DM85" s="23"/>
      <c r="DN85" s="23"/>
      <c r="DO85" s="23"/>
      <c r="DP85" s="23"/>
      <c r="DQ85" s="23" t="e">
        <f>T85</f>
        <v>#REF!</v>
      </c>
      <c r="DR85" s="23"/>
      <c r="DS85" s="23" t="e">
        <f>U85</f>
        <v>#REF!</v>
      </c>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t="e">
        <f>T85</f>
        <v>#REF!</v>
      </c>
      <c r="GZ85" s="23"/>
      <c r="HA85" s="23"/>
      <c r="HB85" s="23" t="e">
        <f>T85</f>
        <v>#REF!</v>
      </c>
      <c r="HC85" s="23"/>
      <c r="HD85" s="23"/>
      <c r="HE85" s="23"/>
      <c r="HF85" s="23" t="e">
        <f>T85</f>
        <v>#REF!</v>
      </c>
      <c r="HG85" s="23"/>
      <c r="HH85" s="23"/>
      <c r="HI85" s="23"/>
      <c r="HJ85" s="23"/>
      <c r="HK85" s="23"/>
      <c r="HL85" s="23" t="e">
        <f>T85</f>
        <v>#REF!</v>
      </c>
      <c r="HM85" s="23"/>
      <c r="HN85" s="23" t="e">
        <f>T85</f>
        <v>#REF!</v>
      </c>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x14ac:dyDescent="0.2">
      <c r="A86" s="87"/>
      <c r="B86" s="88"/>
      <c r="C86" s="88" t="s">
        <v>462</v>
      </c>
      <c r="D86" s="89"/>
      <c r="E86" s="90">
        <v>63</v>
      </c>
      <c r="F86" s="91" t="s">
        <v>461</v>
      </c>
      <c r="G86" s="92"/>
      <c r="H86" s="93">
        <f>ROUND((Source!AF53*Source!AV53+Source!AE53*Source!AV53)*(Source!FY53)/100,2)</f>
        <v>860.38</v>
      </c>
      <c r="I86" s="94" t="e">
        <f>T86</f>
        <v>#REF!</v>
      </c>
      <c r="J86" s="96">
        <v>0.54</v>
      </c>
      <c r="K86" s="95" t="e">
        <f>U86</f>
        <v>#REF!</v>
      </c>
      <c r="O86" s="23"/>
      <c r="P86" s="23"/>
      <c r="Q86" s="23"/>
      <c r="R86" s="23"/>
      <c r="S86" s="23"/>
      <c r="T86" s="23" t="e">
        <f>ROUND((ROUND(Source!AF53*Source!AV53*Source!I53,0)+ROUND(Source!AE53*Source!AV53*Source!I53,0))*(Source!DO53)/100,0)</f>
        <v>#REF!</v>
      </c>
      <c r="U86" s="23" t="e">
        <f>Source!Y53</f>
        <v>#REF!</v>
      </c>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v>1</v>
      </c>
      <c r="CW86" s="23"/>
      <c r="CX86" s="23"/>
      <c r="CY86" s="23"/>
      <c r="CZ86" s="23"/>
      <c r="DA86" s="23"/>
      <c r="DB86" s="23"/>
      <c r="DC86" s="23"/>
      <c r="DD86" s="23"/>
      <c r="DE86" s="23"/>
      <c r="DF86" s="23"/>
      <c r="DG86" s="23"/>
      <c r="DH86" s="23"/>
      <c r="DI86" s="23"/>
      <c r="DJ86" s="23"/>
      <c r="DK86" s="23"/>
      <c r="DL86" s="23"/>
      <c r="DM86" s="23"/>
      <c r="DN86" s="23"/>
      <c r="DO86" s="23"/>
      <c r="DP86" s="23"/>
      <c r="DQ86" s="23" t="e">
        <f>T86</f>
        <v>#REF!</v>
      </c>
      <c r="DR86" s="23"/>
      <c r="DS86" s="23" t="e">
        <f>U86</f>
        <v>#REF!</v>
      </c>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t="e">
        <f>T86</f>
        <v>#REF!</v>
      </c>
      <c r="HA86" s="23"/>
      <c r="HB86" s="23" t="e">
        <f>T86</f>
        <v>#REF!</v>
      </c>
      <c r="HC86" s="23"/>
      <c r="HD86" s="23"/>
      <c r="HE86" s="23"/>
      <c r="HF86" s="23" t="e">
        <f>T86</f>
        <v>#REF!</v>
      </c>
      <c r="HG86" s="23"/>
      <c r="HH86" s="23"/>
      <c r="HI86" s="23"/>
      <c r="HJ86" s="23"/>
      <c r="HK86" s="23"/>
      <c r="HL86" s="23" t="e">
        <f>T86</f>
        <v>#REF!</v>
      </c>
      <c r="HM86" s="23"/>
      <c r="HN86" s="23" t="e">
        <f>T86</f>
        <v>#REF!</v>
      </c>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x14ac:dyDescent="0.2">
      <c r="A87" s="78"/>
      <c r="B87" s="79"/>
      <c r="C87" s="79" t="s">
        <v>463</v>
      </c>
      <c r="D87" s="80" t="s">
        <v>464</v>
      </c>
      <c r="E87" s="81">
        <v>142.68</v>
      </c>
      <c r="F87" s="82"/>
      <c r="G87" s="83"/>
      <c r="H87" s="82" t="e">
        <f>ROUND(Source!AH53,2)</f>
        <v>#REF!</v>
      </c>
      <c r="I87" s="97" t="e">
        <f>Source!U53</f>
        <v>#REF!</v>
      </c>
      <c r="J87" s="85"/>
      <c r="K87" s="86"/>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x14ac:dyDescent="0.2">
      <c r="A88" s="114">
        <v>33</v>
      </c>
      <c r="B88" s="115" t="s">
        <v>92</v>
      </c>
      <c r="C88" s="116" t="s">
        <v>93</v>
      </c>
      <c r="D88" s="117" t="s">
        <v>65</v>
      </c>
      <c r="E88" s="118" t="e">
        <f>Source!I55</f>
        <v>#REF!</v>
      </c>
      <c r="F88" s="119">
        <v>447.49</v>
      </c>
      <c r="G88" s="71"/>
      <c r="H88" s="119">
        <f>Source!AC54</f>
        <v>447.49</v>
      </c>
      <c r="I88" s="120" t="e">
        <f>T88</f>
        <v>#REF!</v>
      </c>
      <c r="J88" s="73" t="s">
        <v>465</v>
      </c>
      <c r="K88" s="121" t="e">
        <f>U88</f>
        <v>#REF!</v>
      </c>
      <c r="L88" s="23"/>
      <c r="M88" s="23"/>
      <c r="N88" s="23"/>
      <c r="O88" s="23"/>
      <c r="P88" s="23"/>
      <c r="Q88" s="23"/>
      <c r="R88" s="23"/>
      <c r="S88" s="23"/>
      <c r="T88" s="23" t="e">
        <f>ROUND(Source!AC54*Source!AW54*Source!I54,0)</f>
        <v>#REF!</v>
      </c>
      <c r="U88" s="23" t="e">
        <f>Source!P55</f>
        <v>#REF!</v>
      </c>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v>1</v>
      </c>
      <c r="CW88" s="23"/>
      <c r="CX88" s="23"/>
      <c r="CY88" s="23"/>
      <c r="CZ88" s="23"/>
      <c r="DA88" s="23"/>
      <c r="DB88" s="23"/>
      <c r="DC88" s="23"/>
      <c r="DD88" s="23"/>
      <c r="DE88" s="23"/>
      <c r="DF88" s="23"/>
      <c r="DG88" s="23"/>
      <c r="DH88" s="23"/>
      <c r="DI88" s="23"/>
      <c r="DJ88" s="23"/>
      <c r="DK88" s="23" t="e">
        <f>T88</f>
        <v>#REF!</v>
      </c>
      <c r="DL88" s="23"/>
      <c r="DM88" s="23" t="e">
        <f>Source!P55</f>
        <v>#REF!</v>
      </c>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t="e">
        <f>T88</f>
        <v>#REF!</v>
      </c>
      <c r="GK88" s="23"/>
      <c r="GL88" s="23"/>
      <c r="GM88" s="23"/>
      <c r="GN88" s="23" t="e">
        <f>T88</f>
        <v>#REF!</v>
      </c>
      <c r="GO88" s="23"/>
      <c r="GP88" s="23" t="e">
        <f>T88</f>
        <v>#REF!</v>
      </c>
      <c r="GQ88" s="23" t="e">
        <f>T88</f>
        <v>#REF!</v>
      </c>
      <c r="GR88" s="23"/>
      <c r="GS88" s="23" t="e">
        <f>T88</f>
        <v>#REF!</v>
      </c>
      <c r="GT88" s="23"/>
      <c r="GU88" s="23"/>
      <c r="GV88" s="23"/>
      <c r="GW88" s="23"/>
      <c r="GX88" s="23"/>
      <c r="GY88" s="23"/>
      <c r="GZ88" s="23"/>
      <c r="HA88" s="23"/>
      <c r="HB88" s="23" t="e">
        <f>T88</f>
        <v>#REF!</v>
      </c>
      <c r="HC88" s="23"/>
      <c r="HD88" s="23"/>
      <c r="HE88" s="23"/>
      <c r="HF88" s="23" t="e">
        <f>T88</f>
        <v>#REF!</v>
      </c>
      <c r="HG88" s="23"/>
      <c r="HH88" s="23"/>
      <c r="HI88" s="23"/>
      <c r="HJ88" s="23"/>
      <c r="HK88" s="23"/>
      <c r="HL88" s="23" t="e">
        <f>T88</f>
        <v>#REF!</v>
      </c>
      <c r="HM88" s="23"/>
      <c r="HN88" s="23" t="e">
        <f>T88</f>
        <v>#REF!</v>
      </c>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x14ac:dyDescent="0.2">
      <c r="A89" s="98"/>
      <c r="B89" s="113" t="s">
        <v>466</v>
      </c>
      <c r="C89" s="113" t="s">
        <v>477</v>
      </c>
      <c r="D89" s="33"/>
      <c r="E89" s="33"/>
      <c r="F89" s="33"/>
      <c r="G89" s="33"/>
      <c r="H89" s="33"/>
      <c r="I89" s="33"/>
      <c r="J89" s="33"/>
      <c r="K89" s="99"/>
    </row>
    <row r="90" spans="1:255" ht="13.5" thickBot="1" x14ac:dyDescent="0.25">
      <c r="A90" s="124"/>
      <c r="B90" s="125"/>
      <c r="C90" s="125" t="s">
        <v>474</v>
      </c>
      <c r="D90" s="125"/>
      <c r="E90" s="125"/>
      <c r="F90" s="125"/>
      <c r="G90" s="125"/>
      <c r="H90" s="321" t="e">
        <f>SUM(DK81:DK89)</f>
        <v>#REF!</v>
      </c>
      <c r="I90" s="322"/>
      <c r="J90" s="321" t="e">
        <f>SUM(DM81:DM89)</f>
        <v>#REF!</v>
      </c>
      <c r="K90" s="323"/>
      <c r="L90" s="112"/>
      <c r="M90" s="112"/>
      <c r="N90" s="112"/>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x14ac:dyDescent="0.2">
      <c r="A91" s="123"/>
      <c r="B91" s="122"/>
      <c r="C91" s="122" t="s">
        <v>475</v>
      </c>
      <c r="D91" s="122"/>
      <c r="E91" s="122"/>
      <c r="F91" s="122"/>
      <c r="G91" s="122"/>
      <c r="H91" s="315" t="e">
        <f>R91</f>
        <v>#REF!</v>
      </c>
      <c r="I91" s="316"/>
      <c r="J91" s="315" t="e">
        <f>S91</f>
        <v>#REF!</v>
      </c>
      <c r="K91" s="317"/>
      <c r="O91" s="23"/>
      <c r="P91" s="23"/>
      <c r="Q91" s="23"/>
      <c r="R91" s="23" t="e">
        <f>SUM(T81:T90)</f>
        <v>#REF!</v>
      </c>
      <c r="S91" s="23" t="e">
        <f>SUM(U81:U90)</f>
        <v>#REF!</v>
      </c>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t="e">
        <f>R91</f>
        <v>#REF!</v>
      </c>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x14ac:dyDescent="0.2">
      <c r="A92" s="77"/>
      <c r="B92" s="76"/>
      <c r="C92" s="76"/>
      <c r="D92" s="76"/>
      <c r="E92" s="76"/>
      <c r="F92" s="76"/>
      <c r="G92" s="76"/>
      <c r="H92" s="318"/>
      <c r="I92" s="319"/>
      <c r="J92" s="318"/>
      <c r="K92" s="320"/>
    </row>
    <row r="93" spans="1:255" ht="48" x14ac:dyDescent="0.2">
      <c r="A93" s="126">
        <v>34</v>
      </c>
      <c r="B93" s="133" t="s">
        <v>97</v>
      </c>
      <c r="C93" s="127" t="s">
        <v>98</v>
      </c>
      <c r="D93" s="128" t="s">
        <v>21</v>
      </c>
      <c r="E93" s="129">
        <v>1.48</v>
      </c>
      <c r="F93" s="130">
        <f>Source!AK57</f>
        <v>7015.35</v>
      </c>
      <c r="G93" s="134" t="s">
        <v>6</v>
      </c>
      <c r="H93" s="130"/>
      <c r="I93" s="131">
        <f>SUM(DQ93:DQ121)</f>
        <v>2643</v>
      </c>
      <c r="J93" s="107" t="s">
        <v>97</v>
      </c>
      <c r="K93" s="132" t="e">
        <f>SUM(DS93:DS121)</f>
        <v>#REF!</v>
      </c>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x14ac:dyDescent="0.2">
      <c r="A94" s="66"/>
      <c r="B94" s="67"/>
      <c r="C94" s="67" t="s">
        <v>458</v>
      </c>
      <c r="D94" s="68"/>
      <c r="E94" s="69"/>
      <c r="F94" s="70">
        <v>631.35</v>
      </c>
      <c r="G94" s="71"/>
      <c r="H94" s="70">
        <f>Source!AF57</f>
        <v>631.35</v>
      </c>
      <c r="I94" s="72">
        <f>T94</f>
        <v>934</v>
      </c>
      <c r="J94" s="73">
        <v>28.95</v>
      </c>
      <c r="K94" s="74">
        <f>U94</f>
        <v>27051</v>
      </c>
      <c r="O94" s="23"/>
      <c r="P94" s="23"/>
      <c r="Q94" s="23"/>
      <c r="R94" s="23"/>
      <c r="S94" s="23"/>
      <c r="T94" s="23">
        <f>ROUND(Source!AF57*Source!AV57*Source!I57,0)</f>
        <v>934</v>
      </c>
      <c r="U94" s="23">
        <f>Source!S57</f>
        <v>27051</v>
      </c>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v>1</v>
      </c>
      <c r="CW94" s="23"/>
      <c r="CX94" s="23"/>
      <c r="CY94" s="23"/>
      <c r="CZ94" s="23"/>
      <c r="DA94" s="23"/>
      <c r="DB94" s="23"/>
      <c r="DC94" s="23"/>
      <c r="DD94" s="23"/>
      <c r="DE94" s="23"/>
      <c r="DF94" s="23"/>
      <c r="DG94" s="23">
        <f>Source!S57</f>
        <v>27051</v>
      </c>
      <c r="DH94" s="23">
        <v>1006</v>
      </c>
      <c r="DI94" s="23"/>
      <c r="DJ94" s="23"/>
      <c r="DK94" s="23"/>
      <c r="DL94" s="23"/>
      <c r="DM94" s="23"/>
      <c r="DN94" s="23"/>
      <c r="DO94" s="23"/>
      <c r="DP94" s="23"/>
      <c r="DQ94" s="23">
        <f>T94</f>
        <v>934</v>
      </c>
      <c r="DR94" s="23"/>
      <c r="DS94" s="23">
        <f>U94</f>
        <v>27051</v>
      </c>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f>T94</f>
        <v>934</v>
      </c>
      <c r="GK94" s="23">
        <f>T94</f>
        <v>934</v>
      </c>
      <c r="GL94" s="23"/>
      <c r="GM94" s="23"/>
      <c r="GN94" s="23"/>
      <c r="GO94" s="23"/>
      <c r="GP94" s="23"/>
      <c r="GQ94" s="23"/>
      <c r="GR94" s="23"/>
      <c r="GS94" s="23"/>
      <c r="GT94" s="23"/>
      <c r="GU94" s="23"/>
      <c r="GV94" s="23"/>
      <c r="GW94" s="23"/>
      <c r="GX94" s="23"/>
      <c r="GY94" s="23"/>
      <c r="GZ94" s="23"/>
      <c r="HA94" s="23"/>
      <c r="HB94" s="23">
        <f>T94</f>
        <v>934</v>
      </c>
      <c r="HC94" s="23"/>
      <c r="HD94" s="23"/>
      <c r="HE94" s="23"/>
      <c r="HF94" s="23">
        <f>T94</f>
        <v>934</v>
      </c>
      <c r="HG94" s="23"/>
      <c r="HH94" s="23"/>
      <c r="HI94" s="23"/>
      <c r="HJ94" s="23"/>
      <c r="HK94" s="23"/>
      <c r="HL94" s="23">
        <f>T94</f>
        <v>934</v>
      </c>
      <c r="HM94" s="23"/>
      <c r="HN94" s="23">
        <f>T94</f>
        <v>934</v>
      </c>
      <c r="HO94" s="23"/>
      <c r="HP94" s="23"/>
      <c r="HQ94" s="23"/>
      <c r="HR94" s="23"/>
      <c r="HS94" s="23"/>
      <c r="HT94" s="23"/>
      <c r="HU94" s="23"/>
      <c r="HV94" s="23"/>
      <c r="HW94" s="23"/>
      <c r="HX94" s="23">
        <f>T94</f>
        <v>934</v>
      </c>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x14ac:dyDescent="0.2">
      <c r="A95" s="78"/>
      <c r="B95" s="79"/>
      <c r="C95" s="79" t="s">
        <v>459</v>
      </c>
      <c r="D95" s="80"/>
      <c r="E95" s="81"/>
      <c r="F95" s="82">
        <v>12.63</v>
      </c>
      <c r="G95" s="83"/>
      <c r="H95" s="82">
        <f>Source!AD57</f>
        <v>12.63</v>
      </c>
      <c r="I95" s="84">
        <f>T95</f>
        <v>19</v>
      </c>
      <c r="J95" s="85">
        <v>9.3000000000000007</v>
      </c>
      <c r="K95" s="86">
        <f>U95</f>
        <v>174</v>
      </c>
      <c r="O95" s="23"/>
      <c r="P95" s="23"/>
      <c r="Q95" s="23"/>
      <c r="R95" s="23"/>
      <c r="S95" s="23"/>
      <c r="T95" s="23">
        <f>ROUND(Source!AD57*Source!AV57*Source!I57,0)</f>
        <v>19</v>
      </c>
      <c r="U95" s="23">
        <f>Source!Q57</f>
        <v>174</v>
      </c>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v>1</v>
      </c>
      <c r="CW95" s="23"/>
      <c r="CX95" s="23"/>
      <c r="CY95" s="23"/>
      <c r="CZ95" s="23"/>
      <c r="DA95" s="23"/>
      <c r="DB95" s="23"/>
      <c r="DC95" s="23"/>
      <c r="DD95" s="23"/>
      <c r="DE95" s="23"/>
      <c r="DF95" s="23"/>
      <c r="DG95" s="23"/>
      <c r="DH95" s="23"/>
      <c r="DI95" s="23"/>
      <c r="DJ95" s="23"/>
      <c r="DK95" s="23"/>
      <c r="DL95" s="23"/>
      <c r="DM95" s="23"/>
      <c r="DN95" s="23"/>
      <c r="DO95" s="23"/>
      <c r="DP95" s="23"/>
      <c r="DQ95" s="23">
        <f>T95</f>
        <v>19</v>
      </c>
      <c r="DR95" s="23"/>
      <c r="DS95" s="23">
        <f>U95</f>
        <v>174</v>
      </c>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f>T95</f>
        <v>19</v>
      </c>
      <c r="GK95" s="23"/>
      <c r="GL95" s="23">
        <f>T95</f>
        <v>19</v>
      </c>
      <c r="GM95" s="23"/>
      <c r="GN95" s="23"/>
      <c r="GO95" s="23"/>
      <c r="GP95" s="23"/>
      <c r="GQ95" s="23"/>
      <c r="GR95" s="23"/>
      <c r="GS95" s="23"/>
      <c r="GT95" s="23"/>
      <c r="GU95" s="23"/>
      <c r="GV95" s="23"/>
      <c r="GW95" s="23"/>
      <c r="GX95" s="23"/>
      <c r="GY95" s="23"/>
      <c r="GZ95" s="23"/>
      <c r="HA95" s="23"/>
      <c r="HB95" s="23">
        <f>T95</f>
        <v>19</v>
      </c>
      <c r="HC95" s="23"/>
      <c r="HD95" s="23"/>
      <c r="HE95" s="23"/>
      <c r="HF95" s="23">
        <f>T95</f>
        <v>19</v>
      </c>
      <c r="HG95" s="23"/>
      <c r="HH95" s="23"/>
      <c r="HI95" s="23"/>
      <c r="HJ95" s="23"/>
      <c r="HK95" s="23"/>
      <c r="HL95" s="23">
        <f>T95</f>
        <v>19</v>
      </c>
      <c r="HM95" s="23"/>
      <c r="HN95" s="23">
        <f>T95</f>
        <v>19</v>
      </c>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x14ac:dyDescent="0.2">
      <c r="A96" s="87"/>
      <c r="B96" s="88"/>
      <c r="C96" s="88" t="s">
        <v>460</v>
      </c>
      <c r="D96" s="89"/>
      <c r="E96" s="90">
        <v>118</v>
      </c>
      <c r="F96" s="91" t="s">
        <v>461</v>
      </c>
      <c r="G96" s="92"/>
      <c r="H96" s="93">
        <f>ROUND((Source!AF57*Source!AV57+Source!AE57*Source!AV57)*(Source!FX57)/100,2)</f>
        <v>744.99</v>
      </c>
      <c r="I96" s="94">
        <f>T96</f>
        <v>1102</v>
      </c>
      <c r="J96" s="96">
        <v>1.1200000000000001</v>
      </c>
      <c r="K96" s="95" t="e">
        <f>U96</f>
        <v>#REF!</v>
      </c>
      <c r="O96" s="23"/>
      <c r="P96" s="23"/>
      <c r="Q96" s="23"/>
      <c r="R96" s="23"/>
      <c r="S96" s="23"/>
      <c r="T96" s="23">
        <f>ROUND((ROUND(Source!AF57*Source!AV57*Source!I57,0)+ROUND(Source!AE57*Source!AV57*Source!I57,0))*(Source!DN57)/100,0)</f>
        <v>1102</v>
      </c>
      <c r="U96" s="23" t="e">
        <f>Source!X57</f>
        <v>#REF!</v>
      </c>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v>1</v>
      </c>
      <c r="CW96" s="23"/>
      <c r="CX96" s="23"/>
      <c r="CY96" s="23"/>
      <c r="CZ96" s="23"/>
      <c r="DA96" s="23"/>
      <c r="DB96" s="23"/>
      <c r="DC96" s="23"/>
      <c r="DD96" s="23"/>
      <c r="DE96" s="23"/>
      <c r="DF96" s="23"/>
      <c r="DG96" s="23"/>
      <c r="DH96" s="23"/>
      <c r="DI96" s="23"/>
      <c r="DJ96" s="23"/>
      <c r="DK96" s="23"/>
      <c r="DL96" s="23"/>
      <c r="DM96" s="23"/>
      <c r="DN96" s="23"/>
      <c r="DO96" s="23"/>
      <c r="DP96" s="23"/>
      <c r="DQ96" s="23">
        <f>T96</f>
        <v>1102</v>
      </c>
      <c r="DR96" s="23"/>
      <c r="DS96" s="23" t="e">
        <f>U96</f>
        <v>#REF!</v>
      </c>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f>T96</f>
        <v>1102</v>
      </c>
      <c r="GZ96" s="23"/>
      <c r="HA96" s="23"/>
      <c r="HB96" s="23">
        <f>T96</f>
        <v>1102</v>
      </c>
      <c r="HC96" s="23"/>
      <c r="HD96" s="23"/>
      <c r="HE96" s="23"/>
      <c r="HF96" s="23">
        <f>T96</f>
        <v>1102</v>
      </c>
      <c r="HG96" s="23"/>
      <c r="HH96" s="23"/>
      <c r="HI96" s="23"/>
      <c r="HJ96" s="23"/>
      <c r="HK96" s="23"/>
      <c r="HL96" s="23">
        <f>T96</f>
        <v>1102</v>
      </c>
      <c r="HM96" s="23"/>
      <c r="HN96" s="23">
        <f>T96</f>
        <v>1102</v>
      </c>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x14ac:dyDescent="0.2">
      <c r="A97" s="87"/>
      <c r="B97" s="88"/>
      <c r="C97" s="88" t="s">
        <v>462</v>
      </c>
      <c r="D97" s="89"/>
      <c r="E97" s="90">
        <v>63</v>
      </c>
      <c r="F97" s="91" t="s">
        <v>461</v>
      </c>
      <c r="G97" s="92"/>
      <c r="H97" s="93">
        <f>ROUND((Source!AF57*Source!AV57+Source!AE57*Source!AV57)*(Source!FY57)/100,2)</f>
        <v>397.75</v>
      </c>
      <c r="I97" s="94">
        <f>T97</f>
        <v>588</v>
      </c>
      <c r="J97" s="96">
        <v>0.54</v>
      </c>
      <c r="K97" s="95" t="e">
        <f>U97</f>
        <v>#REF!</v>
      </c>
      <c r="O97" s="23"/>
      <c r="P97" s="23"/>
      <c r="Q97" s="23"/>
      <c r="R97" s="23"/>
      <c r="S97" s="23"/>
      <c r="T97" s="23">
        <f>ROUND((ROUND(Source!AF57*Source!AV57*Source!I57,0)+ROUND(Source!AE57*Source!AV57*Source!I57,0))*(Source!DO57)/100,0)</f>
        <v>588</v>
      </c>
      <c r="U97" s="23" t="e">
        <f>Source!Y57</f>
        <v>#REF!</v>
      </c>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v>1</v>
      </c>
      <c r="CW97" s="23"/>
      <c r="CX97" s="23"/>
      <c r="CY97" s="23"/>
      <c r="CZ97" s="23"/>
      <c r="DA97" s="23"/>
      <c r="DB97" s="23"/>
      <c r="DC97" s="23"/>
      <c r="DD97" s="23"/>
      <c r="DE97" s="23"/>
      <c r="DF97" s="23"/>
      <c r="DG97" s="23"/>
      <c r="DH97" s="23"/>
      <c r="DI97" s="23"/>
      <c r="DJ97" s="23"/>
      <c r="DK97" s="23"/>
      <c r="DL97" s="23"/>
      <c r="DM97" s="23"/>
      <c r="DN97" s="23"/>
      <c r="DO97" s="23"/>
      <c r="DP97" s="23"/>
      <c r="DQ97" s="23">
        <f>T97</f>
        <v>588</v>
      </c>
      <c r="DR97" s="23"/>
      <c r="DS97" s="23" t="e">
        <f>U97</f>
        <v>#REF!</v>
      </c>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f>T97</f>
        <v>588</v>
      </c>
      <c r="HA97" s="23"/>
      <c r="HB97" s="23">
        <f>T97</f>
        <v>588</v>
      </c>
      <c r="HC97" s="23"/>
      <c r="HD97" s="23"/>
      <c r="HE97" s="23"/>
      <c r="HF97" s="23">
        <f>T97</f>
        <v>588</v>
      </c>
      <c r="HG97" s="23"/>
      <c r="HH97" s="23"/>
      <c r="HI97" s="23"/>
      <c r="HJ97" s="23"/>
      <c r="HK97" s="23"/>
      <c r="HL97" s="23">
        <f>T97</f>
        <v>588</v>
      </c>
      <c r="HM97" s="23"/>
      <c r="HN97" s="23">
        <f>T97</f>
        <v>588</v>
      </c>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x14ac:dyDescent="0.2">
      <c r="A98" s="78"/>
      <c r="B98" s="79"/>
      <c r="C98" s="79" t="s">
        <v>463</v>
      </c>
      <c r="D98" s="80" t="s">
        <v>464</v>
      </c>
      <c r="E98" s="81">
        <v>69</v>
      </c>
      <c r="F98" s="82"/>
      <c r="G98" s="83"/>
      <c r="H98" s="82" t="e">
        <f>ROUND(Source!AH57,2)</f>
        <v>#REF!</v>
      </c>
      <c r="I98" s="97" t="e">
        <f>Source!U57</f>
        <v>#REF!</v>
      </c>
      <c r="J98" s="85"/>
      <c r="K98" s="86"/>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x14ac:dyDescent="0.2">
      <c r="A99" s="100">
        <v>35</v>
      </c>
      <c r="B99" s="109" t="s">
        <v>27</v>
      </c>
      <c r="C99" s="101" t="s">
        <v>28</v>
      </c>
      <c r="D99" s="102" t="s">
        <v>29</v>
      </c>
      <c r="E99" s="103">
        <f>Source!I59</f>
        <v>16.28</v>
      </c>
      <c r="F99" s="104">
        <v>13.16</v>
      </c>
      <c r="G99" s="105"/>
      <c r="H99" s="104">
        <f>Source!AC58</f>
        <v>13.16</v>
      </c>
      <c r="I99" s="106">
        <f>T99</f>
        <v>214</v>
      </c>
      <c r="J99" s="107" t="s">
        <v>465</v>
      </c>
      <c r="K99" s="108">
        <f>U99</f>
        <v>1433</v>
      </c>
      <c r="L99" s="23"/>
      <c r="M99" s="23"/>
      <c r="N99" s="23"/>
      <c r="O99" s="23"/>
      <c r="P99" s="23"/>
      <c r="Q99" s="23"/>
      <c r="R99" s="23"/>
      <c r="S99" s="23"/>
      <c r="T99" s="23">
        <f>ROUND(Source!AC58*Source!AW58*Source!I58,0)</f>
        <v>214</v>
      </c>
      <c r="U99" s="23">
        <f>Source!P59</f>
        <v>1433</v>
      </c>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v>1</v>
      </c>
      <c r="CW99" s="23"/>
      <c r="CX99" s="23"/>
      <c r="CY99" s="23"/>
      <c r="CZ99" s="23"/>
      <c r="DA99" s="23"/>
      <c r="DB99" s="23"/>
      <c r="DC99" s="23"/>
      <c r="DD99" s="23"/>
      <c r="DE99" s="23"/>
      <c r="DF99" s="23"/>
      <c r="DG99" s="23"/>
      <c r="DH99" s="23"/>
      <c r="DI99" s="23"/>
      <c r="DJ99" s="23"/>
      <c r="DK99" s="23">
        <f>T99</f>
        <v>214</v>
      </c>
      <c r="DL99" s="23"/>
      <c r="DM99" s="23">
        <f>Source!P59</f>
        <v>1433</v>
      </c>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f>T99</f>
        <v>214</v>
      </c>
      <c r="GK99" s="23"/>
      <c r="GL99" s="23"/>
      <c r="GM99" s="23"/>
      <c r="GN99" s="23">
        <f>T99</f>
        <v>214</v>
      </c>
      <c r="GO99" s="23"/>
      <c r="GP99" s="23">
        <f>T99</f>
        <v>214</v>
      </c>
      <c r="GQ99" s="23">
        <f>T99</f>
        <v>214</v>
      </c>
      <c r="GR99" s="23"/>
      <c r="GS99" s="23">
        <f>T99</f>
        <v>214</v>
      </c>
      <c r="GT99" s="23"/>
      <c r="GU99" s="23"/>
      <c r="GV99" s="23"/>
      <c r="GW99" s="23"/>
      <c r="GX99" s="23"/>
      <c r="GY99" s="23"/>
      <c r="GZ99" s="23"/>
      <c r="HA99" s="23"/>
      <c r="HB99" s="23">
        <f>T99</f>
        <v>214</v>
      </c>
      <c r="HC99" s="23"/>
      <c r="HD99" s="23"/>
      <c r="HE99" s="23"/>
      <c r="HF99" s="23">
        <f>T99</f>
        <v>214</v>
      </c>
      <c r="HG99" s="23"/>
      <c r="HH99" s="23"/>
      <c r="HI99" s="23"/>
      <c r="HJ99" s="23"/>
      <c r="HK99" s="23"/>
      <c r="HL99" s="23">
        <f>T99</f>
        <v>214</v>
      </c>
      <c r="HM99" s="23"/>
      <c r="HN99" s="23">
        <f>T99</f>
        <v>214</v>
      </c>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x14ac:dyDescent="0.2">
      <c r="A100" s="64"/>
      <c r="B100" s="111" t="s">
        <v>466</v>
      </c>
      <c r="C100" s="111" t="s">
        <v>467</v>
      </c>
      <c r="D100" s="63"/>
      <c r="E100" s="63"/>
      <c r="F100" s="63"/>
      <c r="G100" s="63"/>
      <c r="H100" s="63"/>
      <c r="I100" s="63"/>
      <c r="J100" s="63"/>
      <c r="K100" s="65"/>
    </row>
    <row r="101" spans="1:255" x14ac:dyDescent="0.2">
      <c r="A101" s="100">
        <v>37</v>
      </c>
      <c r="B101" s="109" t="s">
        <v>38</v>
      </c>
      <c r="C101" s="101" t="s">
        <v>39</v>
      </c>
      <c r="D101" s="102" t="s">
        <v>29</v>
      </c>
      <c r="E101" s="103">
        <f>Source!I61</f>
        <v>62.16</v>
      </c>
      <c r="F101" s="104">
        <v>2.96</v>
      </c>
      <c r="G101" s="105"/>
      <c r="H101" s="104">
        <f>Source!AC60</f>
        <v>2.96</v>
      </c>
      <c r="I101" s="106">
        <f>T101</f>
        <v>184</v>
      </c>
      <c r="J101" s="107" t="s">
        <v>465</v>
      </c>
      <c r="K101" s="108">
        <f>U101</f>
        <v>1203</v>
      </c>
      <c r="L101" s="23"/>
      <c r="M101" s="23"/>
      <c r="N101" s="23"/>
      <c r="O101" s="23"/>
      <c r="P101" s="23"/>
      <c r="Q101" s="23"/>
      <c r="R101" s="23"/>
      <c r="S101" s="23"/>
      <c r="T101" s="23">
        <f>ROUND(Source!AC60*Source!AW60*Source!I60,0)</f>
        <v>184</v>
      </c>
      <c r="U101" s="23">
        <f>Source!P61</f>
        <v>1203</v>
      </c>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v>1</v>
      </c>
      <c r="CW101" s="23"/>
      <c r="CX101" s="23"/>
      <c r="CY101" s="23"/>
      <c r="CZ101" s="23"/>
      <c r="DA101" s="23"/>
      <c r="DB101" s="23"/>
      <c r="DC101" s="23"/>
      <c r="DD101" s="23"/>
      <c r="DE101" s="23"/>
      <c r="DF101" s="23"/>
      <c r="DG101" s="23"/>
      <c r="DH101" s="23"/>
      <c r="DI101" s="23"/>
      <c r="DJ101" s="23"/>
      <c r="DK101" s="23">
        <f>T101</f>
        <v>184</v>
      </c>
      <c r="DL101" s="23"/>
      <c r="DM101" s="23">
        <f>Source!P61</f>
        <v>1203</v>
      </c>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f>T101</f>
        <v>184</v>
      </c>
      <c r="GK101" s="23"/>
      <c r="GL101" s="23"/>
      <c r="GM101" s="23"/>
      <c r="GN101" s="23">
        <f>T101</f>
        <v>184</v>
      </c>
      <c r="GO101" s="23"/>
      <c r="GP101" s="23">
        <f>T101</f>
        <v>184</v>
      </c>
      <c r="GQ101" s="23">
        <f>T101</f>
        <v>184</v>
      </c>
      <c r="GR101" s="23"/>
      <c r="GS101" s="23">
        <f>T101</f>
        <v>184</v>
      </c>
      <c r="GT101" s="23"/>
      <c r="GU101" s="23"/>
      <c r="GV101" s="23"/>
      <c r="GW101" s="23"/>
      <c r="GX101" s="23"/>
      <c r="GY101" s="23"/>
      <c r="GZ101" s="23"/>
      <c r="HA101" s="23"/>
      <c r="HB101" s="23">
        <f>T101</f>
        <v>184</v>
      </c>
      <c r="HC101" s="23"/>
      <c r="HD101" s="23"/>
      <c r="HE101" s="23"/>
      <c r="HF101" s="23">
        <f>T101</f>
        <v>184</v>
      </c>
      <c r="HG101" s="23"/>
      <c r="HH101" s="23"/>
      <c r="HI101" s="23"/>
      <c r="HJ101" s="23"/>
      <c r="HK101" s="23"/>
      <c r="HL101" s="23">
        <f>T101</f>
        <v>184</v>
      </c>
      <c r="HM101" s="23"/>
      <c r="HN101" s="23">
        <f>T101</f>
        <v>184</v>
      </c>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x14ac:dyDescent="0.2">
      <c r="A102" s="64"/>
      <c r="B102" s="111" t="s">
        <v>466</v>
      </c>
      <c r="C102" s="111" t="s">
        <v>468</v>
      </c>
      <c r="D102" s="63"/>
      <c r="E102" s="63"/>
      <c r="F102" s="63"/>
      <c r="G102" s="63"/>
      <c r="H102" s="63"/>
      <c r="I102" s="63"/>
      <c r="J102" s="63"/>
      <c r="K102" s="65"/>
    </row>
    <row r="103" spans="1:255" ht="24" x14ac:dyDescent="0.2">
      <c r="A103" s="100">
        <v>38</v>
      </c>
      <c r="B103" s="109" t="s">
        <v>43</v>
      </c>
      <c r="C103" s="101" t="s">
        <v>44</v>
      </c>
      <c r="D103" s="102" t="s">
        <v>45</v>
      </c>
      <c r="E103" s="103">
        <f>Source!I63</f>
        <v>223.48</v>
      </c>
      <c r="F103" s="104">
        <v>0.17</v>
      </c>
      <c r="G103" s="105"/>
      <c r="H103" s="104">
        <f>Source!AC62</f>
        <v>0.17</v>
      </c>
      <c r="I103" s="106">
        <f>T103</f>
        <v>38</v>
      </c>
      <c r="J103" s="107" t="s">
        <v>465</v>
      </c>
      <c r="K103" s="108">
        <f>U103</f>
        <v>473</v>
      </c>
      <c r="L103" s="23"/>
      <c r="M103" s="23"/>
      <c r="N103" s="23"/>
      <c r="O103" s="23"/>
      <c r="P103" s="23"/>
      <c r="Q103" s="23"/>
      <c r="R103" s="23"/>
      <c r="S103" s="23"/>
      <c r="T103" s="23">
        <f>ROUND(Source!AC62*Source!AW62*Source!I62,0)</f>
        <v>38</v>
      </c>
      <c r="U103" s="23">
        <f>Source!P63</f>
        <v>473</v>
      </c>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v>1</v>
      </c>
      <c r="CW103" s="23"/>
      <c r="CX103" s="23"/>
      <c r="CY103" s="23"/>
      <c r="CZ103" s="23"/>
      <c r="DA103" s="23"/>
      <c r="DB103" s="23"/>
      <c r="DC103" s="23"/>
      <c r="DD103" s="23"/>
      <c r="DE103" s="23"/>
      <c r="DF103" s="23"/>
      <c r="DG103" s="23"/>
      <c r="DH103" s="23"/>
      <c r="DI103" s="23"/>
      <c r="DJ103" s="23"/>
      <c r="DK103" s="23">
        <f>T103</f>
        <v>38</v>
      </c>
      <c r="DL103" s="23"/>
      <c r="DM103" s="23">
        <f>Source!P63</f>
        <v>473</v>
      </c>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f>T103</f>
        <v>38</v>
      </c>
      <c r="GK103" s="23"/>
      <c r="GL103" s="23"/>
      <c r="GM103" s="23"/>
      <c r="GN103" s="23">
        <f>T103</f>
        <v>38</v>
      </c>
      <c r="GO103" s="23"/>
      <c r="GP103" s="23">
        <f>T103</f>
        <v>38</v>
      </c>
      <c r="GQ103" s="23">
        <f>T103</f>
        <v>38</v>
      </c>
      <c r="GR103" s="23"/>
      <c r="GS103" s="23">
        <f>T103</f>
        <v>38</v>
      </c>
      <c r="GT103" s="23"/>
      <c r="GU103" s="23"/>
      <c r="GV103" s="23"/>
      <c r="GW103" s="23"/>
      <c r="GX103" s="23"/>
      <c r="GY103" s="23"/>
      <c r="GZ103" s="23"/>
      <c r="HA103" s="23"/>
      <c r="HB103" s="23">
        <f>T103</f>
        <v>38</v>
      </c>
      <c r="HC103" s="23"/>
      <c r="HD103" s="23"/>
      <c r="HE103" s="23"/>
      <c r="HF103" s="23">
        <f>T103</f>
        <v>38</v>
      </c>
      <c r="HG103" s="23"/>
      <c r="HH103" s="23"/>
      <c r="HI103" s="23"/>
      <c r="HJ103" s="23"/>
      <c r="HK103" s="23"/>
      <c r="HL103" s="23">
        <f>T103</f>
        <v>38</v>
      </c>
      <c r="HM103" s="23"/>
      <c r="HN103" s="23">
        <f>T103</f>
        <v>38</v>
      </c>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x14ac:dyDescent="0.2">
      <c r="A104" s="64"/>
      <c r="B104" s="111" t="s">
        <v>466</v>
      </c>
      <c r="C104" s="111" t="s">
        <v>469</v>
      </c>
      <c r="D104" s="63"/>
      <c r="E104" s="63"/>
      <c r="F104" s="63"/>
      <c r="G104" s="63"/>
      <c r="H104" s="63"/>
      <c r="I104" s="63"/>
      <c r="J104" s="63"/>
      <c r="K104" s="65"/>
    </row>
    <row r="105" spans="1:255" ht="24" x14ac:dyDescent="0.2">
      <c r="A105" s="100">
        <v>39</v>
      </c>
      <c r="B105" s="109" t="s">
        <v>49</v>
      </c>
      <c r="C105" s="101" t="s">
        <v>50</v>
      </c>
      <c r="D105" s="102" t="s">
        <v>45</v>
      </c>
      <c r="E105" s="103">
        <f>Source!I65</f>
        <v>118.4</v>
      </c>
      <c r="F105" s="104">
        <v>1.74</v>
      </c>
      <c r="G105" s="105"/>
      <c r="H105" s="104">
        <f>Source!AC64</f>
        <v>1.74</v>
      </c>
      <c r="I105" s="106">
        <f>T105</f>
        <v>206</v>
      </c>
      <c r="J105" s="107" t="s">
        <v>465</v>
      </c>
      <c r="K105" s="108">
        <f>U105</f>
        <v>251</v>
      </c>
      <c r="L105" s="23"/>
      <c r="M105" s="23"/>
      <c r="N105" s="23"/>
      <c r="O105" s="23"/>
      <c r="P105" s="23"/>
      <c r="Q105" s="23"/>
      <c r="R105" s="23"/>
      <c r="S105" s="23"/>
      <c r="T105" s="23">
        <f>ROUND(Source!AC64*Source!AW64*Source!I64,0)</f>
        <v>206</v>
      </c>
      <c r="U105" s="23">
        <f>Source!P65</f>
        <v>251</v>
      </c>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v>1</v>
      </c>
      <c r="CW105" s="23"/>
      <c r="CX105" s="23"/>
      <c r="CY105" s="23"/>
      <c r="CZ105" s="23"/>
      <c r="DA105" s="23"/>
      <c r="DB105" s="23"/>
      <c r="DC105" s="23"/>
      <c r="DD105" s="23"/>
      <c r="DE105" s="23"/>
      <c r="DF105" s="23"/>
      <c r="DG105" s="23"/>
      <c r="DH105" s="23"/>
      <c r="DI105" s="23"/>
      <c r="DJ105" s="23"/>
      <c r="DK105" s="23">
        <f>T105</f>
        <v>206</v>
      </c>
      <c r="DL105" s="23"/>
      <c r="DM105" s="23">
        <f>Source!P65</f>
        <v>251</v>
      </c>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f>T105</f>
        <v>206</v>
      </c>
      <c r="GK105" s="23"/>
      <c r="GL105" s="23"/>
      <c r="GM105" s="23"/>
      <c r="GN105" s="23">
        <f>T105</f>
        <v>206</v>
      </c>
      <c r="GO105" s="23"/>
      <c r="GP105" s="23">
        <f>T105</f>
        <v>206</v>
      </c>
      <c r="GQ105" s="23">
        <f>T105</f>
        <v>206</v>
      </c>
      <c r="GR105" s="23"/>
      <c r="GS105" s="23">
        <f>T105</f>
        <v>206</v>
      </c>
      <c r="GT105" s="23"/>
      <c r="GU105" s="23"/>
      <c r="GV105" s="23"/>
      <c r="GW105" s="23"/>
      <c r="GX105" s="23"/>
      <c r="GY105" s="23"/>
      <c r="GZ105" s="23"/>
      <c r="HA105" s="23"/>
      <c r="HB105" s="23">
        <f>T105</f>
        <v>206</v>
      </c>
      <c r="HC105" s="23"/>
      <c r="HD105" s="23"/>
      <c r="HE105" s="23"/>
      <c r="HF105" s="23">
        <f>T105</f>
        <v>206</v>
      </c>
      <c r="HG105" s="23"/>
      <c r="HH105" s="23"/>
      <c r="HI105" s="23"/>
      <c r="HJ105" s="23"/>
      <c r="HK105" s="23"/>
      <c r="HL105" s="23">
        <f>T105</f>
        <v>206</v>
      </c>
      <c r="HM105" s="23"/>
      <c r="HN105" s="23">
        <f>T105</f>
        <v>206</v>
      </c>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x14ac:dyDescent="0.2">
      <c r="A106" s="64"/>
      <c r="B106" s="111" t="s">
        <v>466</v>
      </c>
      <c r="C106" s="111" t="s">
        <v>469</v>
      </c>
      <c r="D106" s="63"/>
      <c r="E106" s="63"/>
      <c r="F106" s="63"/>
      <c r="G106" s="63"/>
      <c r="H106" s="63"/>
      <c r="I106" s="63"/>
      <c r="J106" s="63"/>
      <c r="K106" s="65"/>
    </row>
    <row r="107" spans="1:255" ht="36" x14ac:dyDescent="0.2">
      <c r="A107" s="100">
        <v>40</v>
      </c>
      <c r="B107" s="109" t="s">
        <v>53</v>
      </c>
      <c r="C107" s="101" t="s">
        <v>54</v>
      </c>
      <c r="D107" s="102" t="s">
        <v>45</v>
      </c>
      <c r="E107" s="103">
        <f>Source!I67</f>
        <v>173.16</v>
      </c>
      <c r="F107" s="104">
        <v>0.84</v>
      </c>
      <c r="G107" s="105"/>
      <c r="H107" s="104">
        <f>Source!AC66</f>
        <v>0.84</v>
      </c>
      <c r="I107" s="106">
        <f>T107</f>
        <v>145</v>
      </c>
      <c r="J107" s="107" t="s">
        <v>465</v>
      </c>
      <c r="K107" s="108">
        <f>U107</f>
        <v>367</v>
      </c>
      <c r="L107" s="23"/>
      <c r="M107" s="23"/>
      <c r="N107" s="23"/>
      <c r="O107" s="23"/>
      <c r="P107" s="23"/>
      <c r="Q107" s="23"/>
      <c r="R107" s="23"/>
      <c r="S107" s="23"/>
      <c r="T107" s="23">
        <f>ROUND(Source!AC66*Source!AW66*Source!I66,0)</f>
        <v>145</v>
      </c>
      <c r="U107" s="23">
        <f>Source!P67</f>
        <v>367</v>
      </c>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v>1</v>
      </c>
      <c r="CW107" s="23"/>
      <c r="CX107" s="23"/>
      <c r="CY107" s="23"/>
      <c r="CZ107" s="23"/>
      <c r="DA107" s="23"/>
      <c r="DB107" s="23"/>
      <c r="DC107" s="23"/>
      <c r="DD107" s="23"/>
      <c r="DE107" s="23"/>
      <c r="DF107" s="23"/>
      <c r="DG107" s="23"/>
      <c r="DH107" s="23"/>
      <c r="DI107" s="23"/>
      <c r="DJ107" s="23"/>
      <c r="DK107" s="23">
        <f>T107</f>
        <v>145</v>
      </c>
      <c r="DL107" s="23"/>
      <c r="DM107" s="23">
        <f>Source!P67</f>
        <v>367</v>
      </c>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f>T107</f>
        <v>145</v>
      </c>
      <c r="GK107" s="23"/>
      <c r="GL107" s="23"/>
      <c r="GM107" s="23"/>
      <c r="GN107" s="23">
        <f>T107</f>
        <v>145</v>
      </c>
      <c r="GO107" s="23"/>
      <c r="GP107" s="23">
        <f>T107</f>
        <v>145</v>
      </c>
      <c r="GQ107" s="23">
        <f>T107</f>
        <v>145</v>
      </c>
      <c r="GR107" s="23"/>
      <c r="GS107" s="23">
        <f>T107</f>
        <v>145</v>
      </c>
      <c r="GT107" s="23"/>
      <c r="GU107" s="23"/>
      <c r="GV107" s="23"/>
      <c r="GW107" s="23"/>
      <c r="GX107" s="23"/>
      <c r="GY107" s="23"/>
      <c r="GZ107" s="23"/>
      <c r="HA107" s="23"/>
      <c r="HB107" s="23">
        <f>T107</f>
        <v>145</v>
      </c>
      <c r="HC107" s="23"/>
      <c r="HD107" s="23"/>
      <c r="HE107" s="23"/>
      <c r="HF107" s="23">
        <f>T107</f>
        <v>145</v>
      </c>
      <c r="HG107" s="23"/>
      <c r="HH107" s="23"/>
      <c r="HI107" s="23"/>
      <c r="HJ107" s="23"/>
      <c r="HK107" s="23"/>
      <c r="HL107" s="23">
        <f>T107</f>
        <v>145</v>
      </c>
      <c r="HM107" s="23"/>
      <c r="HN107" s="23">
        <f>T107</f>
        <v>145</v>
      </c>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x14ac:dyDescent="0.2">
      <c r="A108" s="64"/>
      <c r="B108" s="111" t="s">
        <v>466</v>
      </c>
      <c r="C108" s="111" t="s">
        <v>469</v>
      </c>
      <c r="D108" s="63"/>
      <c r="E108" s="63"/>
      <c r="F108" s="63"/>
      <c r="G108" s="63"/>
      <c r="H108" s="63"/>
      <c r="I108" s="63"/>
      <c r="J108" s="63"/>
      <c r="K108" s="65"/>
    </row>
    <row r="109" spans="1:255" ht="24" x14ac:dyDescent="0.2">
      <c r="A109" s="100">
        <v>41</v>
      </c>
      <c r="B109" s="109" t="s">
        <v>57</v>
      </c>
      <c r="C109" s="101" t="s">
        <v>106</v>
      </c>
      <c r="D109" s="102" t="s">
        <v>59</v>
      </c>
      <c r="E109" s="103">
        <f>Source!I69</f>
        <v>165.76</v>
      </c>
      <c r="F109" s="104">
        <v>23.66</v>
      </c>
      <c r="G109" s="105"/>
      <c r="H109" s="104">
        <f>Source!AC68</f>
        <v>23.66</v>
      </c>
      <c r="I109" s="106">
        <f>T109</f>
        <v>3922</v>
      </c>
      <c r="J109" s="107" t="s">
        <v>465</v>
      </c>
      <c r="K109" s="108">
        <f>U109</f>
        <v>30025</v>
      </c>
      <c r="L109" s="23"/>
      <c r="M109" s="23"/>
      <c r="N109" s="23"/>
      <c r="O109" s="23"/>
      <c r="P109" s="23"/>
      <c r="Q109" s="23"/>
      <c r="R109" s="23"/>
      <c r="S109" s="23"/>
      <c r="T109" s="23">
        <f>ROUND(Source!AC68*Source!AW68*Source!I68,0)</f>
        <v>3922</v>
      </c>
      <c r="U109" s="23">
        <f>Source!P69</f>
        <v>30025</v>
      </c>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v>1</v>
      </c>
      <c r="CW109" s="23"/>
      <c r="CX109" s="23"/>
      <c r="CY109" s="23"/>
      <c r="CZ109" s="23"/>
      <c r="DA109" s="23"/>
      <c r="DB109" s="23"/>
      <c r="DC109" s="23"/>
      <c r="DD109" s="23"/>
      <c r="DE109" s="23"/>
      <c r="DF109" s="23"/>
      <c r="DG109" s="23"/>
      <c r="DH109" s="23"/>
      <c r="DI109" s="23"/>
      <c r="DJ109" s="23"/>
      <c r="DK109" s="23">
        <f>T109</f>
        <v>3922</v>
      </c>
      <c r="DL109" s="23"/>
      <c r="DM109" s="23">
        <f>Source!P69</f>
        <v>30025</v>
      </c>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f>T109</f>
        <v>3922</v>
      </c>
      <c r="GK109" s="23"/>
      <c r="GL109" s="23"/>
      <c r="GM109" s="23"/>
      <c r="GN109" s="23">
        <f>T109</f>
        <v>3922</v>
      </c>
      <c r="GO109" s="23"/>
      <c r="GP109" s="23">
        <f>T109</f>
        <v>3922</v>
      </c>
      <c r="GQ109" s="23">
        <f>T109</f>
        <v>3922</v>
      </c>
      <c r="GR109" s="23"/>
      <c r="GS109" s="23">
        <f>T109</f>
        <v>3922</v>
      </c>
      <c r="GT109" s="23"/>
      <c r="GU109" s="23"/>
      <c r="GV109" s="23"/>
      <c r="GW109" s="23"/>
      <c r="GX109" s="23"/>
      <c r="GY109" s="23"/>
      <c r="GZ109" s="23"/>
      <c r="HA109" s="23"/>
      <c r="HB109" s="23">
        <f>T109</f>
        <v>3922</v>
      </c>
      <c r="HC109" s="23"/>
      <c r="HD109" s="23"/>
      <c r="HE109" s="23"/>
      <c r="HF109" s="23">
        <f>T109</f>
        <v>3922</v>
      </c>
      <c r="HG109" s="23"/>
      <c r="HH109" s="23"/>
      <c r="HI109" s="23"/>
      <c r="HJ109" s="23"/>
      <c r="HK109" s="23"/>
      <c r="HL109" s="23">
        <f>T109</f>
        <v>3922</v>
      </c>
      <c r="HM109" s="23"/>
      <c r="HN109" s="23">
        <f>T109</f>
        <v>3922</v>
      </c>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x14ac:dyDescent="0.2">
      <c r="A110" s="64"/>
      <c r="B110" s="111" t="s">
        <v>466</v>
      </c>
      <c r="C110" s="111" t="s">
        <v>470</v>
      </c>
      <c r="D110" s="63"/>
      <c r="E110" s="63"/>
      <c r="F110" s="63"/>
      <c r="G110" s="63"/>
      <c r="H110" s="63"/>
      <c r="I110" s="63"/>
      <c r="J110" s="63"/>
      <c r="K110" s="65"/>
    </row>
    <row r="111" spans="1:255" x14ac:dyDescent="0.2">
      <c r="A111" s="100">
        <v>42</v>
      </c>
      <c r="B111" s="109" t="s">
        <v>63</v>
      </c>
      <c r="C111" s="101" t="s">
        <v>64</v>
      </c>
      <c r="D111" s="102" t="s">
        <v>65</v>
      </c>
      <c r="E111" s="103">
        <f>Source!I71</f>
        <v>2875.64</v>
      </c>
      <c r="F111" s="104">
        <v>0.04</v>
      </c>
      <c r="G111" s="105"/>
      <c r="H111" s="104">
        <f>Source!AC70</f>
        <v>0.04</v>
      </c>
      <c r="I111" s="106">
        <f>T111</f>
        <v>115</v>
      </c>
      <c r="J111" s="107" t="s">
        <v>465</v>
      </c>
      <c r="K111" s="108">
        <f>U111</f>
        <v>870</v>
      </c>
      <c r="L111" s="23"/>
      <c r="M111" s="23"/>
      <c r="N111" s="23"/>
      <c r="O111" s="23"/>
      <c r="P111" s="23"/>
      <c r="Q111" s="23"/>
      <c r="R111" s="23"/>
      <c r="S111" s="23"/>
      <c r="T111" s="23">
        <f>ROUND(Source!AC70*Source!AW70*Source!I70,0)</f>
        <v>115</v>
      </c>
      <c r="U111" s="23">
        <f>Source!P71</f>
        <v>870</v>
      </c>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v>1</v>
      </c>
      <c r="CW111" s="23"/>
      <c r="CX111" s="23"/>
      <c r="CY111" s="23"/>
      <c r="CZ111" s="23"/>
      <c r="DA111" s="23"/>
      <c r="DB111" s="23"/>
      <c r="DC111" s="23"/>
      <c r="DD111" s="23"/>
      <c r="DE111" s="23"/>
      <c r="DF111" s="23"/>
      <c r="DG111" s="23"/>
      <c r="DH111" s="23"/>
      <c r="DI111" s="23"/>
      <c r="DJ111" s="23"/>
      <c r="DK111" s="23">
        <f>T111</f>
        <v>115</v>
      </c>
      <c r="DL111" s="23"/>
      <c r="DM111" s="23">
        <f>Source!P71</f>
        <v>870</v>
      </c>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f>T111</f>
        <v>115</v>
      </c>
      <c r="GK111" s="23"/>
      <c r="GL111" s="23"/>
      <c r="GM111" s="23"/>
      <c r="GN111" s="23">
        <f>T111</f>
        <v>115</v>
      </c>
      <c r="GO111" s="23"/>
      <c r="GP111" s="23">
        <f>T111</f>
        <v>115</v>
      </c>
      <c r="GQ111" s="23">
        <f>T111</f>
        <v>115</v>
      </c>
      <c r="GR111" s="23"/>
      <c r="GS111" s="23">
        <f>T111</f>
        <v>115</v>
      </c>
      <c r="GT111" s="23"/>
      <c r="GU111" s="23"/>
      <c r="GV111" s="23"/>
      <c r="GW111" s="23"/>
      <c r="GX111" s="23"/>
      <c r="GY111" s="23"/>
      <c r="GZ111" s="23"/>
      <c r="HA111" s="23"/>
      <c r="HB111" s="23">
        <f>T111</f>
        <v>115</v>
      </c>
      <c r="HC111" s="23"/>
      <c r="HD111" s="23"/>
      <c r="HE111" s="23"/>
      <c r="HF111" s="23">
        <f>T111</f>
        <v>115</v>
      </c>
      <c r="HG111" s="23"/>
      <c r="HH111" s="23"/>
      <c r="HI111" s="23"/>
      <c r="HJ111" s="23"/>
      <c r="HK111" s="23"/>
      <c r="HL111" s="23">
        <f>T111</f>
        <v>115</v>
      </c>
      <c r="HM111" s="23"/>
      <c r="HN111" s="23">
        <f>T111</f>
        <v>115</v>
      </c>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x14ac:dyDescent="0.2">
      <c r="A112" s="64"/>
      <c r="B112" s="111" t="s">
        <v>466</v>
      </c>
      <c r="C112" s="111" t="s">
        <v>471</v>
      </c>
      <c r="D112" s="63"/>
      <c r="E112" s="63"/>
      <c r="F112" s="63"/>
      <c r="G112" s="63"/>
      <c r="H112" s="63"/>
      <c r="I112" s="63"/>
      <c r="J112" s="63"/>
      <c r="K112" s="65"/>
    </row>
    <row r="113" spans="1:255" x14ac:dyDescent="0.2">
      <c r="A113" s="100">
        <v>43</v>
      </c>
      <c r="B113" s="109" t="s">
        <v>73</v>
      </c>
      <c r="C113" s="101" t="s">
        <v>74</v>
      </c>
      <c r="D113" s="102" t="s">
        <v>65</v>
      </c>
      <c r="E113" s="103">
        <f>Source!I73</f>
        <v>220.52</v>
      </c>
      <c r="F113" s="104">
        <v>0.08</v>
      </c>
      <c r="G113" s="105"/>
      <c r="H113" s="104">
        <f>Source!AC72</f>
        <v>0.08</v>
      </c>
      <c r="I113" s="106">
        <f>T113</f>
        <v>18</v>
      </c>
      <c r="J113" s="107" t="s">
        <v>465</v>
      </c>
      <c r="K113" s="108">
        <f>U113</f>
        <v>250</v>
      </c>
      <c r="L113" s="23"/>
      <c r="M113" s="23"/>
      <c r="N113" s="23"/>
      <c r="O113" s="23"/>
      <c r="P113" s="23"/>
      <c r="Q113" s="23"/>
      <c r="R113" s="23"/>
      <c r="S113" s="23"/>
      <c r="T113" s="23">
        <f>ROUND(Source!AC72*Source!AW72*Source!I72,0)</f>
        <v>18</v>
      </c>
      <c r="U113" s="23">
        <f>Source!P73</f>
        <v>250</v>
      </c>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v>1</v>
      </c>
      <c r="CW113" s="23"/>
      <c r="CX113" s="23"/>
      <c r="CY113" s="23"/>
      <c r="CZ113" s="23"/>
      <c r="DA113" s="23"/>
      <c r="DB113" s="23"/>
      <c r="DC113" s="23"/>
      <c r="DD113" s="23"/>
      <c r="DE113" s="23"/>
      <c r="DF113" s="23"/>
      <c r="DG113" s="23"/>
      <c r="DH113" s="23"/>
      <c r="DI113" s="23"/>
      <c r="DJ113" s="23"/>
      <c r="DK113" s="23">
        <f>T113</f>
        <v>18</v>
      </c>
      <c r="DL113" s="23"/>
      <c r="DM113" s="23">
        <f>Source!P73</f>
        <v>250</v>
      </c>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f>T113</f>
        <v>18</v>
      </c>
      <c r="GK113" s="23"/>
      <c r="GL113" s="23"/>
      <c r="GM113" s="23"/>
      <c r="GN113" s="23">
        <f>T113</f>
        <v>18</v>
      </c>
      <c r="GO113" s="23"/>
      <c r="GP113" s="23">
        <f>T113</f>
        <v>18</v>
      </c>
      <c r="GQ113" s="23">
        <f>T113</f>
        <v>18</v>
      </c>
      <c r="GR113" s="23"/>
      <c r="GS113" s="23">
        <f>T113</f>
        <v>18</v>
      </c>
      <c r="GT113" s="23"/>
      <c r="GU113" s="23"/>
      <c r="GV113" s="23"/>
      <c r="GW113" s="23"/>
      <c r="GX113" s="23"/>
      <c r="GY113" s="23"/>
      <c r="GZ113" s="23"/>
      <c r="HA113" s="23"/>
      <c r="HB113" s="23">
        <f>T113</f>
        <v>18</v>
      </c>
      <c r="HC113" s="23"/>
      <c r="HD113" s="23"/>
      <c r="HE113" s="23"/>
      <c r="HF113" s="23">
        <f>T113</f>
        <v>18</v>
      </c>
      <c r="HG113" s="23"/>
      <c r="HH113" s="23"/>
      <c r="HI113" s="23"/>
      <c r="HJ113" s="23"/>
      <c r="HK113" s="23"/>
      <c r="HL113" s="23">
        <f>T113</f>
        <v>18</v>
      </c>
      <c r="HM113" s="23"/>
      <c r="HN113" s="23">
        <f>T113</f>
        <v>18</v>
      </c>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x14ac:dyDescent="0.2">
      <c r="A114" s="64"/>
      <c r="B114" s="111" t="s">
        <v>466</v>
      </c>
      <c r="C114" s="111" t="s">
        <v>472</v>
      </c>
      <c r="D114" s="63"/>
      <c r="E114" s="63"/>
      <c r="F114" s="63"/>
      <c r="G114" s="63"/>
      <c r="H114" s="63"/>
      <c r="I114" s="63"/>
      <c r="J114" s="63"/>
      <c r="K114" s="65"/>
    </row>
    <row r="115" spans="1:255" x14ac:dyDescent="0.2">
      <c r="A115" s="100">
        <v>44</v>
      </c>
      <c r="B115" s="109" t="s">
        <v>78</v>
      </c>
      <c r="C115" s="101" t="s">
        <v>110</v>
      </c>
      <c r="D115" s="102" t="s">
        <v>45</v>
      </c>
      <c r="E115" s="103">
        <f>Source!I75</f>
        <v>180.56</v>
      </c>
      <c r="F115" s="104">
        <v>6.95</v>
      </c>
      <c r="G115" s="105"/>
      <c r="H115" s="104">
        <f>Source!AC74</f>
        <v>6.95</v>
      </c>
      <c r="I115" s="106">
        <f>T115</f>
        <v>1255</v>
      </c>
      <c r="J115" s="107" t="s">
        <v>465</v>
      </c>
      <c r="K115" s="108">
        <f>U115</f>
        <v>10320</v>
      </c>
      <c r="L115" s="23"/>
      <c r="M115" s="23"/>
      <c r="N115" s="23"/>
      <c r="O115" s="23"/>
      <c r="P115" s="23"/>
      <c r="Q115" s="23"/>
      <c r="R115" s="23"/>
      <c r="S115" s="23"/>
      <c r="T115" s="23">
        <f>ROUND(Source!AC74*Source!AW74*Source!I74,0)</f>
        <v>1255</v>
      </c>
      <c r="U115" s="23">
        <f>Source!P75</f>
        <v>10320</v>
      </c>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v>1</v>
      </c>
      <c r="CW115" s="23"/>
      <c r="CX115" s="23"/>
      <c r="CY115" s="23"/>
      <c r="CZ115" s="23"/>
      <c r="DA115" s="23"/>
      <c r="DB115" s="23"/>
      <c r="DC115" s="23"/>
      <c r="DD115" s="23"/>
      <c r="DE115" s="23"/>
      <c r="DF115" s="23"/>
      <c r="DG115" s="23"/>
      <c r="DH115" s="23"/>
      <c r="DI115" s="23"/>
      <c r="DJ115" s="23"/>
      <c r="DK115" s="23">
        <f>T115</f>
        <v>1255</v>
      </c>
      <c r="DL115" s="23"/>
      <c r="DM115" s="23">
        <f>Source!P75</f>
        <v>10320</v>
      </c>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f>T115</f>
        <v>1255</v>
      </c>
      <c r="GK115" s="23"/>
      <c r="GL115" s="23"/>
      <c r="GM115" s="23"/>
      <c r="GN115" s="23">
        <f>T115</f>
        <v>1255</v>
      </c>
      <c r="GO115" s="23"/>
      <c r="GP115" s="23">
        <f>T115</f>
        <v>1255</v>
      </c>
      <c r="GQ115" s="23">
        <f>T115</f>
        <v>1255</v>
      </c>
      <c r="GR115" s="23"/>
      <c r="GS115" s="23">
        <f>T115</f>
        <v>1255</v>
      </c>
      <c r="GT115" s="23"/>
      <c r="GU115" s="23"/>
      <c r="GV115" s="23"/>
      <c r="GW115" s="23"/>
      <c r="GX115" s="23"/>
      <c r="GY115" s="23"/>
      <c r="GZ115" s="23"/>
      <c r="HA115" s="23"/>
      <c r="HB115" s="23">
        <f>T115</f>
        <v>1255</v>
      </c>
      <c r="HC115" s="23"/>
      <c r="HD115" s="23"/>
      <c r="HE115" s="23"/>
      <c r="HF115" s="23">
        <f>T115</f>
        <v>1255</v>
      </c>
      <c r="HG115" s="23"/>
      <c r="HH115" s="23"/>
      <c r="HI115" s="23"/>
      <c r="HJ115" s="23"/>
      <c r="HK115" s="23"/>
      <c r="HL115" s="23">
        <f>T115</f>
        <v>1255</v>
      </c>
      <c r="HM115" s="23"/>
      <c r="HN115" s="23">
        <f>T115</f>
        <v>1255</v>
      </c>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x14ac:dyDescent="0.2">
      <c r="A116" s="64"/>
      <c r="B116" s="111" t="s">
        <v>466</v>
      </c>
      <c r="C116" s="111" t="s">
        <v>473</v>
      </c>
      <c r="D116" s="63"/>
      <c r="E116" s="63"/>
      <c r="F116" s="63"/>
      <c r="G116" s="63"/>
      <c r="H116" s="63"/>
      <c r="I116" s="63"/>
      <c r="J116" s="63"/>
      <c r="K116" s="65"/>
    </row>
    <row r="117" spans="1:255" x14ac:dyDescent="0.2">
      <c r="A117" s="100">
        <v>45</v>
      </c>
      <c r="B117" s="109" t="s">
        <v>83</v>
      </c>
      <c r="C117" s="101" t="s">
        <v>112</v>
      </c>
      <c r="D117" s="102" t="s">
        <v>45</v>
      </c>
      <c r="E117" s="103">
        <f>Source!I77</f>
        <v>346.32</v>
      </c>
      <c r="F117" s="104">
        <v>8.11</v>
      </c>
      <c r="G117" s="105"/>
      <c r="H117" s="104">
        <f>Source!AC76</f>
        <v>8.11</v>
      </c>
      <c r="I117" s="106">
        <f>T117</f>
        <v>2809</v>
      </c>
      <c r="J117" s="107" t="s">
        <v>465</v>
      </c>
      <c r="K117" s="108">
        <f>U117</f>
        <v>19793</v>
      </c>
      <c r="L117" s="23"/>
      <c r="M117" s="23"/>
      <c r="N117" s="23"/>
      <c r="O117" s="23"/>
      <c r="P117" s="23"/>
      <c r="Q117" s="23"/>
      <c r="R117" s="23"/>
      <c r="S117" s="23"/>
      <c r="T117" s="23">
        <f>ROUND(Source!AC76*Source!AW76*Source!I76,0)</f>
        <v>2809</v>
      </c>
      <c r="U117" s="23">
        <f>Source!P77</f>
        <v>19793</v>
      </c>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v>1</v>
      </c>
      <c r="CW117" s="23"/>
      <c r="CX117" s="23"/>
      <c r="CY117" s="23"/>
      <c r="CZ117" s="23"/>
      <c r="DA117" s="23"/>
      <c r="DB117" s="23"/>
      <c r="DC117" s="23"/>
      <c r="DD117" s="23"/>
      <c r="DE117" s="23"/>
      <c r="DF117" s="23"/>
      <c r="DG117" s="23"/>
      <c r="DH117" s="23"/>
      <c r="DI117" s="23"/>
      <c r="DJ117" s="23"/>
      <c r="DK117" s="23">
        <f>T117</f>
        <v>2809</v>
      </c>
      <c r="DL117" s="23"/>
      <c r="DM117" s="23">
        <f>Source!P77</f>
        <v>19793</v>
      </c>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f>T117</f>
        <v>2809</v>
      </c>
      <c r="GK117" s="23"/>
      <c r="GL117" s="23"/>
      <c r="GM117" s="23"/>
      <c r="GN117" s="23">
        <f>T117</f>
        <v>2809</v>
      </c>
      <c r="GO117" s="23"/>
      <c r="GP117" s="23">
        <f>T117</f>
        <v>2809</v>
      </c>
      <c r="GQ117" s="23">
        <f>T117</f>
        <v>2809</v>
      </c>
      <c r="GR117" s="23"/>
      <c r="GS117" s="23">
        <f>T117</f>
        <v>2809</v>
      </c>
      <c r="GT117" s="23"/>
      <c r="GU117" s="23"/>
      <c r="GV117" s="23"/>
      <c r="GW117" s="23"/>
      <c r="GX117" s="23"/>
      <c r="GY117" s="23"/>
      <c r="GZ117" s="23"/>
      <c r="HA117" s="23"/>
      <c r="HB117" s="23">
        <f>T117</f>
        <v>2809</v>
      </c>
      <c r="HC117" s="23"/>
      <c r="HD117" s="23"/>
      <c r="HE117" s="23"/>
      <c r="HF117" s="23">
        <f>T117</f>
        <v>2809</v>
      </c>
      <c r="HG117" s="23"/>
      <c r="HH117" s="23"/>
      <c r="HI117" s="23"/>
      <c r="HJ117" s="23"/>
      <c r="HK117" s="23"/>
      <c r="HL117" s="23">
        <f>T117</f>
        <v>2809</v>
      </c>
      <c r="HM117" s="23"/>
      <c r="HN117" s="23">
        <f>T117</f>
        <v>2809</v>
      </c>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x14ac:dyDescent="0.2">
      <c r="A118" s="64"/>
      <c r="B118" s="111" t="s">
        <v>466</v>
      </c>
      <c r="C118" s="111" t="s">
        <v>473</v>
      </c>
      <c r="D118" s="63"/>
      <c r="E118" s="63"/>
      <c r="F118" s="63"/>
      <c r="G118" s="63"/>
      <c r="H118" s="63"/>
      <c r="I118" s="63"/>
      <c r="J118" s="63"/>
      <c r="K118" s="65"/>
    </row>
    <row r="119" spans="1:255" x14ac:dyDescent="0.2">
      <c r="A119" s="114">
        <v>46</v>
      </c>
      <c r="B119" s="115" t="s">
        <v>114</v>
      </c>
      <c r="C119" s="116" t="s">
        <v>115</v>
      </c>
      <c r="D119" s="117" t="s">
        <v>45</v>
      </c>
      <c r="E119" s="118">
        <f>Source!I79</f>
        <v>54.76</v>
      </c>
      <c r="F119" s="119">
        <v>6.3</v>
      </c>
      <c r="G119" s="71"/>
      <c r="H119" s="119">
        <f>Source!AC78</f>
        <v>6.3</v>
      </c>
      <c r="I119" s="120">
        <f>T119</f>
        <v>345</v>
      </c>
      <c r="J119" s="73" t="s">
        <v>465</v>
      </c>
      <c r="K119" s="121">
        <f>U119</f>
        <v>2289</v>
      </c>
      <c r="L119" s="23"/>
      <c r="M119" s="23"/>
      <c r="N119" s="23"/>
      <c r="O119" s="23"/>
      <c r="P119" s="23"/>
      <c r="Q119" s="23"/>
      <c r="R119" s="23"/>
      <c r="S119" s="23"/>
      <c r="T119" s="23">
        <f>ROUND(Source!AC78*Source!AW78*Source!I78,0)</f>
        <v>345</v>
      </c>
      <c r="U119" s="23">
        <f>Source!P79</f>
        <v>2289</v>
      </c>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v>1</v>
      </c>
      <c r="CW119" s="23"/>
      <c r="CX119" s="23"/>
      <c r="CY119" s="23"/>
      <c r="CZ119" s="23"/>
      <c r="DA119" s="23"/>
      <c r="DB119" s="23"/>
      <c r="DC119" s="23"/>
      <c r="DD119" s="23"/>
      <c r="DE119" s="23"/>
      <c r="DF119" s="23"/>
      <c r="DG119" s="23"/>
      <c r="DH119" s="23"/>
      <c r="DI119" s="23"/>
      <c r="DJ119" s="23"/>
      <c r="DK119" s="23">
        <f>T119</f>
        <v>345</v>
      </c>
      <c r="DL119" s="23"/>
      <c r="DM119" s="23">
        <f>Source!P79</f>
        <v>2289</v>
      </c>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f>T119</f>
        <v>345</v>
      </c>
      <c r="GK119" s="23"/>
      <c r="GL119" s="23"/>
      <c r="GM119" s="23"/>
      <c r="GN119" s="23">
        <f>T119</f>
        <v>345</v>
      </c>
      <c r="GO119" s="23"/>
      <c r="GP119" s="23">
        <f>T119</f>
        <v>345</v>
      </c>
      <c r="GQ119" s="23">
        <f>T119</f>
        <v>345</v>
      </c>
      <c r="GR119" s="23"/>
      <c r="GS119" s="23">
        <f>T119</f>
        <v>345</v>
      </c>
      <c r="GT119" s="23"/>
      <c r="GU119" s="23"/>
      <c r="GV119" s="23"/>
      <c r="GW119" s="23"/>
      <c r="GX119" s="23"/>
      <c r="GY119" s="23"/>
      <c r="GZ119" s="23"/>
      <c r="HA119" s="23"/>
      <c r="HB119" s="23">
        <f>T119</f>
        <v>345</v>
      </c>
      <c r="HC119" s="23"/>
      <c r="HD119" s="23"/>
      <c r="HE119" s="23"/>
      <c r="HF119" s="23">
        <f>T119</f>
        <v>345</v>
      </c>
      <c r="HG119" s="23"/>
      <c r="HH119" s="23"/>
      <c r="HI119" s="23"/>
      <c r="HJ119" s="23"/>
      <c r="HK119" s="23"/>
      <c r="HL119" s="23">
        <f>T119</f>
        <v>345</v>
      </c>
      <c r="HM119" s="23"/>
      <c r="HN119" s="23">
        <f>T119</f>
        <v>345</v>
      </c>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x14ac:dyDescent="0.2">
      <c r="A120" s="98"/>
      <c r="B120" s="113" t="s">
        <v>466</v>
      </c>
      <c r="C120" s="113" t="s">
        <v>478</v>
      </c>
      <c r="D120" s="33"/>
      <c r="E120" s="33"/>
      <c r="F120" s="33"/>
      <c r="G120" s="33"/>
      <c r="H120" s="33"/>
      <c r="I120" s="33"/>
      <c r="J120" s="33"/>
      <c r="K120" s="99"/>
    </row>
    <row r="121" spans="1:255" ht="13.5" thickBot="1" x14ac:dyDescent="0.25">
      <c r="A121" s="124"/>
      <c r="B121" s="125"/>
      <c r="C121" s="125" t="s">
        <v>474</v>
      </c>
      <c r="D121" s="125"/>
      <c r="E121" s="125"/>
      <c r="F121" s="125"/>
      <c r="G121" s="125"/>
      <c r="H121" s="321">
        <f>SUM(DK93:DK120)</f>
        <v>9251</v>
      </c>
      <c r="I121" s="322"/>
      <c r="J121" s="321">
        <f>SUM(DM93:DM120)</f>
        <v>67274</v>
      </c>
      <c r="K121" s="323"/>
      <c r="L121" s="112"/>
      <c r="M121" s="112"/>
      <c r="N121" s="112"/>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x14ac:dyDescent="0.2">
      <c r="A122" s="123"/>
      <c r="B122" s="122"/>
      <c r="C122" s="122" t="s">
        <v>475</v>
      </c>
      <c r="D122" s="122"/>
      <c r="E122" s="122"/>
      <c r="F122" s="122"/>
      <c r="G122" s="122"/>
      <c r="H122" s="315">
        <f>R122</f>
        <v>11894</v>
      </c>
      <c r="I122" s="316"/>
      <c r="J122" s="315" t="e">
        <f>S122</f>
        <v>#REF!</v>
      </c>
      <c r="K122" s="317"/>
      <c r="O122" s="23"/>
      <c r="P122" s="23"/>
      <c r="Q122" s="23"/>
      <c r="R122" s="23">
        <f>SUM(T93:T121)</f>
        <v>11894</v>
      </c>
      <c r="S122" s="23" t="e">
        <f>SUM(U93:U121)</f>
        <v>#REF!</v>
      </c>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f>R122</f>
        <v>11894</v>
      </c>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x14ac:dyDescent="0.2">
      <c r="A123" s="77"/>
      <c r="B123" s="76"/>
      <c r="C123" s="76"/>
      <c r="D123" s="76"/>
      <c r="E123" s="76"/>
      <c r="F123" s="76"/>
      <c r="G123" s="76"/>
      <c r="H123" s="318"/>
      <c r="I123" s="319"/>
      <c r="J123" s="318"/>
      <c r="K123" s="320"/>
    </row>
    <row r="124" spans="1:255" ht="22.5" x14ac:dyDescent="0.2">
      <c r="A124" s="126">
        <v>83</v>
      </c>
      <c r="B124" s="133" t="s">
        <v>87</v>
      </c>
      <c r="C124" s="127" t="s">
        <v>88</v>
      </c>
      <c r="D124" s="128" t="s">
        <v>89</v>
      </c>
      <c r="E124" s="129">
        <v>0.14399999999999999</v>
      </c>
      <c r="F124" s="130">
        <f>Source!AK81</f>
        <v>49418.34</v>
      </c>
      <c r="G124" s="134" t="s">
        <v>6</v>
      </c>
      <c r="H124" s="130"/>
      <c r="I124" s="131" t="e">
        <f>SUM(DQ124:DQ137)</f>
        <v>#REF!</v>
      </c>
      <c r="J124" s="107" t="s">
        <v>87</v>
      </c>
      <c r="K124" s="132" t="e">
        <f>SUM(DS124:DS137)</f>
        <v>#REF!</v>
      </c>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x14ac:dyDescent="0.2">
      <c r="A125" s="66"/>
      <c r="B125" s="67"/>
      <c r="C125" s="67" t="s">
        <v>458</v>
      </c>
      <c r="D125" s="68"/>
      <c r="E125" s="69"/>
      <c r="F125" s="70">
        <v>1217.06</v>
      </c>
      <c r="G125" s="71"/>
      <c r="H125" s="70">
        <f>Source!AF81</f>
        <v>1217.06</v>
      </c>
      <c r="I125" s="72" t="e">
        <f>T125</f>
        <v>#REF!</v>
      </c>
      <c r="J125" s="73">
        <v>28.95</v>
      </c>
      <c r="K125" s="74" t="e">
        <f>U125</f>
        <v>#REF!</v>
      </c>
      <c r="O125" s="23"/>
      <c r="P125" s="23"/>
      <c r="Q125" s="23"/>
      <c r="R125" s="23"/>
      <c r="S125" s="23"/>
      <c r="T125" s="23" t="e">
        <f>ROUND(Source!AF81*Source!AV81*Source!I81,0)</f>
        <v>#REF!</v>
      </c>
      <c r="U125" s="23" t="e">
        <f>Source!S81</f>
        <v>#REF!</v>
      </c>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v>1</v>
      </c>
      <c r="CW125" s="23"/>
      <c r="CX125" s="23"/>
      <c r="CY125" s="23"/>
      <c r="CZ125" s="23"/>
      <c r="DA125" s="23"/>
      <c r="DB125" s="23"/>
      <c r="DC125" s="23"/>
      <c r="DD125" s="23"/>
      <c r="DE125" s="23"/>
      <c r="DF125" s="23"/>
      <c r="DG125" s="23" t="e">
        <f>Source!S81</f>
        <v>#REF!</v>
      </c>
      <c r="DH125" s="23">
        <v>1006</v>
      </c>
      <c r="DI125" s="23"/>
      <c r="DJ125" s="23"/>
      <c r="DK125" s="23"/>
      <c r="DL125" s="23"/>
      <c r="DM125" s="23"/>
      <c r="DN125" s="23"/>
      <c r="DO125" s="23"/>
      <c r="DP125" s="23"/>
      <c r="DQ125" s="23" t="e">
        <f>T125</f>
        <v>#REF!</v>
      </c>
      <c r="DR125" s="23"/>
      <c r="DS125" s="23" t="e">
        <f>U125</f>
        <v>#REF!</v>
      </c>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t="e">
        <f>T125</f>
        <v>#REF!</v>
      </c>
      <c r="GK125" s="23" t="e">
        <f>T125</f>
        <v>#REF!</v>
      </c>
      <c r="GL125" s="23"/>
      <c r="GM125" s="23"/>
      <c r="GN125" s="23"/>
      <c r="GO125" s="23"/>
      <c r="GP125" s="23"/>
      <c r="GQ125" s="23"/>
      <c r="GR125" s="23"/>
      <c r="GS125" s="23"/>
      <c r="GT125" s="23"/>
      <c r="GU125" s="23"/>
      <c r="GV125" s="23"/>
      <c r="GW125" s="23"/>
      <c r="GX125" s="23"/>
      <c r="GY125" s="23"/>
      <c r="GZ125" s="23"/>
      <c r="HA125" s="23"/>
      <c r="HB125" s="23" t="e">
        <f>T125</f>
        <v>#REF!</v>
      </c>
      <c r="HC125" s="23"/>
      <c r="HD125" s="23"/>
      <c r="HE125" s="23"/>
      <c r="HF125" s="23" t="e">
        <f>T125</f>
        <v>#REF!</v>
      </c>
      <c r="HG125" s="23"/>
      <c r="HH125" s="23"/>
      <c r="HI125" s="23"/>
      <c r="HJ125" s="23"/>
      <c r="HK125" s="23"/>
      <c r="HL125" s="23" t="e">
        <f>T125</f>
        <v>#REF!</v>
      </c>
      <c r="HM125" s="23"/>
      <c r="HN125" s="23" t="e">
        <f>T125</f>
        <v>#REF!</v>
      </c>
      <c r="HO125" s="23"/>
      <c r="HP125" s="23"/>
      <c r="HQ125" s="23"/>
      <c r="HR125" s="23"/>
      <c r="HS125" s="23"/>
      <c r="HT125" s="23"/>
      <c r="HU125" s="23"/>
      <c r="HV125" s="23"/>
      <c r="HW125" s="23"/>
      <c r="HX125" s="23" t="e">
        <f>T125</f>
        <v>#REF!</v>
      </c>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x14ac:dyDescent="0.2">
      <c r="A126" s="78"/>
      <c r="B126" s="79"/>
      <c r="C126" s="79" t="s">
        <v>459</v>
      </c>
      <c r="D126" s="80"/>
      <c r="E126" s="81"/>
      <c r="F126" s="82">
        <v>1290.01</v>
      </c>
      <c r="G126" s="83"/>
      <c r="H126" s="82">
        <f>Source!AD81</f>
        <v>1290.01</v>
      </c>
      <c r="I126" s="84" t="e">
        <f>T126</f>
        <v>#REF!</v>
      </c>
      <c r="J126" s="85">
        <v>9.3000000000000007</v>
      </c>
      <c r="K126" s="86" t="e">
        <f>U126</f>
        <v>#REF!</v>
      </c>
      <c r="O126" s="23"/>
      <c r="P126" s="23"/>
      <c r="Q126" s="23"/>
      <c r="R126" s="23"/>
      <c r="S126" s="23"/>
      <c r="T126" s="23" t="e">
        <f>ROUND(Source!AD81*Source!AV81*Source!I81,0)</f>
        <v>#REF!</v>
      </c>
      <c r="U126" s="23" t="e">
        <f>Source!Q81</f>
        <v>#REF!</v>
      </c>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v>1</v>
      </c>
      <c r="CW126" s="23"/>
      <c r="CX126" s="23"/>
      <c r="CY126" s="23"/>
      <c r="CZ126" s="23"/>
      <c r="DA126" s="23"/>
      <c r="DB126" s="23"/>
      <c r="DC126" s="23"/>
      <c r="DD126" s="23"/>
      <c r="DE126" s="23"/>
      <c r="DF126" s="23"/>
      <c r="DG126" s="23"/>
      <c r="DH126" s="23"/>
      <c r="DI126" s="23"/>
      <c r="DJ126" s="23"/>
      <c r="DK126" s="23"/>
      <c r="DL126" s="23"/>
      <c r="DM126" s="23"/>
      <c r="DN126" s="23"/>
      <c r="DO126" s="23"/>
      <c r="DP126" s="23"/>
      <c r="DQ126" s="23" t="e">
        <f>T126</f>
        <v>#REF!</v>
      </c>
      <c r="DR126" s="23"/>
      <c r="DS126" s="23" t="e">
        <f>U126</f>
        <v>#REF!</v>
      </c>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t="e">
        <f>T126</f>
        <v>#REF!</v>
      </c>
      <c r="GK126" s="23"/>
      <c r="GL126" s="23" t="e">
        <f>T126</f>
        <v>#REF!</v>
      </c>
      <c r="GM126" s="23"/>
      <c r="GN126" s="23"/>
      <c r="GO126" s="23"/>
      <c r="GP126" s="23"/>
      <c r="GQ126" s="23"/>
      <c r="GR126" s="23"/>
      <c r="GS126" s="23"/>
      <c r="GT126" s="23"/>
      <c r="GU126" s="23"/>
      <c r="GV126" s="23"/>
      <c r="GW126" s="23"/>
      <c r="GX126" s="23"/>
      <c r="GY126" s="23"/>
      <c r="GZ126" s="23"/>
      <c r="HA126" s="23"/>
      <c r="HB126" s="23" t="e">
        <f>T126</f>
        <v>#REF!</v>
      </c>
      <c r="HC126" s="23"/>
      <c r="HD126" s="23"/>
      <c r="HE126" s="23"/>
      <c r="HF126" s="23" t="e">
        <f>T126</f>
        <v>#REF!</v>
      </c>
      <c r="HG126" s="23"/>
      <c r="HH126" s="23"/>
      <c r="HI126" s="23"/>
      <c r="HJ126" s="23"/>
      <c r="HK126" s="23"/>
      <c r="HL126" s="23" t="e">
        <f>T126</f>
        <v>#REF!</v>
      </c>
      <c r="HM126" s="23"/>
      <c r="HN126" s="23" t="e">
        <f>T126</f>
        <v>#REF!</v>
      </c>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x14ac:dyDescent="0.2">
      <c r="A127" s="78"/>
      <c r="B127" s="79"/>
      <c r="C127" s="79" t="s">
        <v>476</v>
      </c>
      <c r="D127" s="80"/>
      <c r="E127" s="81"/>
      <c r="F127" s="82">
        <v>148.62</v>
      </c>
      <c r="G127" s="83"/>
      <c r="H127" s="82">
        <f>Source!AE81</f>
        <v>148.62</v>
      </c>
      <c r="I127" s="84" t="e">
        <f>GM127</f>
        <v>#REF!</v>
      </c>
      <c r="J127" s="85">
        <v>19.8</v>
      </c>
      <c r="K127" s="86" t="e">
        <f>Source!R81</f>
        <v>#REF!</v>
      </c>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t="e">
        <f>ROUND(Source!AE81*Source!AV81*Source!I81,0)</f>
        <v>#REF!</v>
      </c>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t="e">
        <f>GM127</f>
        <v>#REF!</v>
      </c>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x14ac:dyDescent="0.2">
      <c r="A128" s="87"/>
      <c r="B128" s="88"/>
      <c r="C128" s="88" t="s">
        <v>460</v>
      </c>
      <c r="D128" s="89"/>
      <c r="E128" s="90">
        <v>118</v>
      </c>
      <c r="F128" s="91" t="s">
        <v>461</v>
      </c>
      <c r="G128" s="92"/>
      <c r="H128" s="93">
        <f>ROUND((Source!AF81*Source!AV81+Source!AE81*Source!AV81)*(Source!FX81)/100,2)</f>
        <v>1611.5</v>
      </c>
      <c r="I128" s="94" t="e">
        <f>T128</f>
        <v>#REF!</v>
      </c>
      <c r="J128" s="96">
        <v>1.1200000000000001</v>
      </c>
      <c r="K128" s="95" t="e">
        <f>U128</f>
        <v>#REF!</v>
      </c>
      <c r="O128" s="23"/>
      <c r="P128" s="23"/>
      <c r="Q128" s="23"/>
      <c r="R128" s="23"/>
      <c r="S128" s="23"/>
      <c r="T128" s="23" t="e">
        <f>ROUND((ROUND(Source!AF81*Source!AV81*Source!I81,0)+ROUND(Source!AE81*Source!AV81*Source!I81,0))*(Source!DN81)/100,0)</f>
        <v>#REF!</v>
      </c>
      <c r="U128" s="23" t="e">
        <f>Source!X81</f>
        <v>#REF!</v>
      </c>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v>1</v>
      </c>
      <c r="CW128" s="23"/>
      <c r="CX128" s="23"/>
      <c r="CY128" s="23"/>
      <c r="CZ128" s="23"/>
      <c r="DA128" s="23"/>
      <c r="DB128" s="23"/>
      <c r="DC128" s="23"/>
      <c r="DD128" s="23"/>
      <c r="DE128" s="23"/>
      <c r="DF128" s="23"/>
      <c r="DG128" s="23"/>
      <c r="DH128" s="23"/>
      <c r="DI128" s="23"/>
      <c r="DJ128" s="23"/>
      <c r="DK128" s="23"/>
      <c r="DL128" s="23"/>
      <c r="DM128" s="23"/>
      <c r="DN128" s="23"/>
      <c r="DO128" s="23"/>
      <c r="DP128" s="23"/>
      <c r="DQ128" s="23" t="e">
        <f>T128</f>
        <v>#REF!</v>
      </c>
      <c r="DR128" s="23"/>
      <c r="DS128" s="23" t="e">
        <f>U128</f>
        <v>#REF!</v>
      </c>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t="e">
        <f>T128</f>
        <v>#REF!</v>
      </c>
      <c r="GZ128" s="23"/>
      <c r="HA128" s="23"/>
      <c r="HB128" s="23" t="e">
        <f>T128</f>
        <v>#REF!</v>
      </c>
      <c r="HC128" s="23"/>
      <c r="HD128" s="23"/>
      <c r="HE128" s="23"/>
      <c r="HF128" s="23" t="e">
        <f>T128</f>
        <v>#REF!</v>
      </c>
      <c r="HG128" s="23"/>
      <c r="HH128" s="23"/>
      <c r="HI128" s="23"/>
      <c r="HJ128" s="23"/>
      <c r="HK128" s="23"/>
      <c r="HL128" s="23" t="e">
        <f>T128</f>
        <v>#REF!</v>
      </c>
      <c r="HM128" s="23"/>
      <c r="HN128" s="23" t="e">
        <f>T128</f>
        <v>#REF!</v>
      </c>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x14ac:dyDescent="0.2">
      <c r="A129" s="87"/>
      <c r="B129" s="88"/>
      <c r="C129" s="88" t="s">
        <v>462</v>
      </c>
      <c r="D129" s="89"/>
      <c r="E129" s="90">
        <v>63</v>
      </c>
      <c r="F129" s="91" t="s">
        <v>461</v>
      </c>
      <c r="G129" s="92"/>
      <c r="H129" s="93">
        <f>ROUND((Source!AF81*Source!AV81+Source!AE81*Source!AV81)*(Source!FY81)/100,2)</f>
        <v>860.38</v>
      </c>
      <c r="I129" s="94" t="e">
        <f>T129</f>
        <v>#REF!</v>
      </c>
      <c r="J129" s="96">
        <v>0.54</v>
      </c>
      <c r="K129" s="95" t="e">
        <f>U129</f>
        <v>#REF!</v>
      </c>
      <c r="O129" s="23"/>
      <c r="P129" s="23"/>
      <c r="Q129" s="23"/>
      <c r="R129" s="23"/>
      <c r="S129" s="23"/>
      <c r="T129" s="23" t="e">
        <f>ROUND((ROUND(Source!AF81*Source!AV81*Source!I81,0)+ROUND(Source!AE81*Source!AV81*Source!I81,0))*(Source!DO81)/100,0)</f>
        <v>#REF!</v>
      </c>
      <c r="U129" s="23" t="e">
        <f>Source!Y81</f>
        <v>#REF!</v>
      </c>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v>1</v>
      </c>
      <c r="CW129" s="23"/>
      <c r="CX129" s="23"/>
      <c r="CY129" s="23"/>
      <c r="CZ129" s="23"/>
      <c r="DA129" s="23"/>
      <c r="DB129" s="23"/>
      <c r="DC129" s="23"/>
      <c r="DD129" s="23"/>
      <c r="DE129" s="23"/>
      <c r="DF129" s="23"/>
      <c r="DG129" s="23"/>
      <c r="DH129" s="23"/>
      <c r="DI129" s="23"/>
      <c r="DJ129" s="23"/>
      <c r="DK129" s="23"/>
      <c r="DL129" s="23"/>
      <c r="DM129" s="23"/>
      <c r="DN129" s="23"/>
      <c r="DO129" s="23"/>
      <c r="DP129" s="23"/>
      <c r="DQ129" s="23" t="e">
        <f>T129</f>
        <v>#REF!</v>
      </c>
      <c r="DR129" s="23"/>
      <c r="DS129" s="23" t="e">
        <f>U129</f>
        <v>#REF!</v>
      </c>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t="e">
        <f>T129</f>
        <v>#REF!</v>
      </c>
      <c r="HA129" s="23"/>
      <c r="HB129" s="23" t="e">
        <f>T129</f>
        <v>#REF!</v>
      </c>
      <c r="HC129" s="23"/>
      <c r="HD129" s="23"/>
      <c r="HE129" s="23"/>
      <c r="HF129" s="23" t="e">
        <f>T129</f>
        <v>#REF!</v>
      </c>
      <c r="HG129" s="23"/>
      <c r="HH129" s="23"/>
      <c r="HI129" s="23"/>
      <c r="HJ129" s="23"/>
      <c r="HK129" s="23"/>
      <c r="HL129" s="23" t="e">
        <f>T129</f>
        <v>#REF!</v>
      </c>
      <c r="HM129" s="23"/>
      <c r="HN129" s="23" t="e">
        <f>T129</f>
        <v>#REF!</v>
      </c>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x14ac:dyDescent="0.2">
      <c r="A130" s="78"/>
      <c r="B130" s="79"/>
      <c r="C130" s="79" t="s">
        <v>463</v>
      </c>
      <c r="D130" s="80" t="s">
        <v>464</v>
      </c>
      <c r="E130" s="81">
        <v>142.68</v>
      </c>
      <c r="F130" s="82"/>
      <c r="G130" s="83"/>
      <c r="H130" s="82" t="e">
        <f>ROUND(Source!AH81,2)</f>
        <v>#REF!</v>
      </c>
      <c r="I130" s="97" t="e">
        <f>Source!U81</f>
        <v>#REF!</v>
      </c>
      <c r="J130" s="85"/>
      <c r="K130" s="86"/>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x14ac:dyDescent="0.2">
      <c r="A131" s="100">
        <v>84</v>
      </c>
      <c r="B131" s="109" t="s">
        <v>120</v>
      </c>
      <c r="C131" s="101" t="s">
        <v>121</v>
      </c>
      <c r="D131" s="102" t="s">
        <v>65</v>
      </c>
      <c r="E131" s="103" t="e">
        <f>Source!I83</f>
        <v>#REF!</v>
      </c>
      <c r="F131" s="104">
        <v>344.11</v>
      </c>
      <c r="G131" s="105"/>
      <c r="H131" s="104">
        <f>Source!AC82</f>
        <v>344.11</v>
      </c>
      <c r="I131" s="106" t="e">
        <f>T131</f>
        <v>#REF!</v>
      </c>
      <c r="J131" s="107" t="s">
        <v>465</v>
      </c>
      <c r="K131" s="108" t="e">
        <f>U131</f>
        <v>#REF!</v>
      </c>
      <c r="L131" s="23"/>
      <c r="M131" s="23"/>
      <c r="N131" s="23"/>
      <c r="O131" s="23"/>
      <c r="P131" s="23"/>
      <c r="Q131" s="23"/>
      <c r="R131" s="23"/>
      <c r="S131" s="23"/>
      <c r="T131" s="23" t="e">
        <f>ROUND(Source!AC82*Source!AW82*Source!I82,0)</f>
        <v>#REF!</v>
      </c>
      <c r="U131" s="23" t="e">
        <f>Source!P83</f>
        <v>#REF!</v>
      </c>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v>1</v>
      </c>
      <c r="CW131" s="23"/>
      <c r="CX131" s="23"/>
      <c r="CY131" s="23"/>
      <c r="CZ131" s="23"/>
      <c r="DA131" s="23"/>
      <c r="DB131" s="23"/>
      <c r="DC131" s="23"/>
      <c r="DD131" s="23"/>
      <c r="DE131" s="23"/>
      <c r="DF131" s="23"/>
      <c r="DG131" s="23"/>
      <c r="DH131" s="23"/>
      <c r="DI131" s="23"/>
      <c r="DJ131" s="23"/>
      <c r="DK131" s="23" t="e">
        <f>T131</f>
        <v>#REF!</v>
      </c>
      <c r="DL131" s="23"/>
      <c r="DM131" s="23" t="e">
        <f>Source!P83</f>
        <v>#REF!</v>
      </c>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t="e">
        <f>T131</f>
        <v>#REF!</v>
      </c>
      <c r="GK131" s="23"/>
      <c r="GL131" s="23"/>
      <c r="GM131" s="23"/>
      <c r="GN131" s="23" t="e">
        <f>T131</f>
        <v>#REF!</v>
      </c>
      <c r="GO131" s="23"/>
      <c r="GP131" s="23" t="e">
        <f>T131</f>
        <v>#REF!</v>
      </c>
      <c r="GQ131" s="23" t="e">
        <f>T131</f>
        <v>#REF!</v>
      </c>
      <c r="GR131" s="23"/>
      <c r="GS131" s="23" t="e">
        <f>T131</f>
        <v>#REF!</v>
      </c>
      <c r="GT131" s="23"/>
      <c r="GU131" s="23"/>
      <c r="GV131" s="23"/>
      <c r="GW131" s="23"/>
      <c r="GX131" s="23"/>
      <c r="GY131" s="23"/>
      <c r="GZ131" s="23"/>
      <c r="HA131" s="23"/>
      <c r="HB131" s="23" t="e">
        <f>T131</f>
        <v>#REF!</v>
      </c>
      <c r="HC131" s="23"/>
      <c r="HD131" s="23"/>
      <c r="HE131" s="23"/>
      <c r="HF131" s="23" t="e">
        <f>T131</f>
        <v>#REF!</v>
      </c>
      <c r="HG131" s="23"/>
      <c r="HH131" s="23"/>
      <c r="HI131" s="23"/>
      <c r="HJ131" s="23"/>
      <c r="HK131" s="23"/>
      <c r="HL131" s="23" t="e">
        <f>T131</f>
        <v>#REF!</v>
      </c>
      <c r="HM131" s="23"/>
      <c r="HN131" s="23" t="e">
        <f>T131</f>
        <v>#REF!</v>
      </c>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x14ac:dyDescent="0.2">
      <c r="A132" s="64"/>
      <c r="B132" s="111" t="s">
        <v>466</v>
      </c>
      <c r="C132" s="111" t="s">
        <v>479</v>
      </c>
      <c r="D132" s="63"/>
      <c r="E132" s="63"/>
      <c r="F132" s="63"/>
      <c r="G132" s="63"/>
      <c r="H132" s="63"/>
      <c r="I132" s="63"/>
      <c r="J132" s="63"/>
      <c r="K132" s="65"/>
    </row>
    <row r="133" spans="1:255" x14ac:dyDescent="0.2">
      <c r="A133" s="100">
        <v>85</v>
      </c>
      <c r="B133" s="109" t="s">
        <v>125</v>
      </c>
      <c r="C133" s="101" t="s">
        <v>126</v>
      </c>
      <c r="D133" s="102" t="s">
        <v>65</v>
      </c>
      <c r="E133" s="103" t="e">
        <f>Source!I85</f>
        <v>#REF!</v>
      </c>
      <c r="F133" s="104">
        <v>553.95000000000005</v>
      </c>
      <c r="G133" s="105"/>
      <c r="H133" s="104">
        <f>Source!AC84</f>
        <v>553.95000000000005</v>
      </c>
      <c r="I133" s="106" t="e">
        <f>T133</f>
        <v>#REF!</v>
      </c>
      <c r="J133" s="107" t="s">
        <v>465</v>
      </c>
      <c r="K133" s="108" t="e">
        <f>U133</f>
        <v>#REF!</v>
      </c>
      <c r="L133" s="23"/>
      <c r="M133" s="23"/>
      <c r="N133" s="23"/>
      <c r="O133" s="23"/>
      <c r="P133" s="23"/>
      <c r="Q133" s="23"/>
      <c r="R133" s="23"/>
      <c r="S133" s="23"/>
      <c r="T133" s="23" t="e">
        <f>ROUND(Source!AC84*Source!AW84*Source!I84,0)</f>
        <v>#REF!</v>
      </c>
      <c r="U133" s="23" t="e">
        <f>Source!P85</f>
        <v>#REF!</v>
      </c>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v>1</v>
      </c>
      <c r="CW133" s="23"/>
      <c r="CX133" s="23"/>
      <c r="CY133" s="23"/>
      <c r="CZ133" s="23"/>
      <c r="DA133" s="23"/>
      <c r="DB133" s="23"/>
      <c r="DC133" s="23"/>
      <c r="DD133" s="23"/>
      <c r="DE133" s="23"/>
      <c r="DF133" s="23"/>
      <c r="DG133" s="23"/>
      <c r="DH133" s="23"/>
      <c r="DI133" s="23"/>
      <c r="DJ133" s="23"/>
      <c r="DK133" s="23" t="e">
        <f>T133</f>
        <v>#REF!</v>
      </c>
      <c r="DL133" s="23"/>
      <c r="DM133" s="23" t="e">
        <f>Source!P85</f>
        <v>#REF!</v>
      </c>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t="e">
        <f>T133</f>
        <v>#REF!</v>
      </c>
      <c r="GK133" s="23"/>
      <c r="GL133" s="23"/>
      <c r="GM133" s="23"/>
      <c r="GN133" s="23" t="e">
        <f>T133</f>
        <v>#REF!</v>
      </c>
      <c r="GO133" s="23"/>
      <c r="GP133" s="23" t="e">
        <f>T133</f>
        <v>#REF!</v>
      </c>
      <c r="GQ133" s="23" t="e">
        <f>T133</f>
        <v>#REF!</v>
      </c>
      <c r="GR133" s="23"/>
      <c r="GS133" s="23" t="e">
        <f>T133</f>
        <v>#REF!</v>
      </c>
      <c r="GT133" s="23"/>
      <c r="GU133" s="23"/>
      <c r="GV133" s="23"/>
      <c r="GW133" s="23"/>
      <c r="GX133" s="23"/>
      <c r="GY133" s="23"/>
      <c r="GZ133" s="23"/>
      <c r="HA133" s="23"/>
      <c r="HB133" s="23" t="e">
        <f>T133</f>
        <v>#REF!</v>
      </c>
      <c r="HC133" s="23"/>
      <c r="HD133" s="23"/>
      <c r="HE133" s="23"/>
      <c r="HF133" s="23" t="e">
        <f>T133</f>
        <v>#REF!</v>
      </c>
      <c r="HG133" s="23"/>
      <c r="HH133" s="23"/>
      <c r="HI133" s="23"/>
      <c r="HJ133" s="23"/>
      <c r="HK133" s="23"/>
      <c r="HL133" s="23" t="e">
        <f>T133</f>
        <v>#REF!</v>
      </c>
      <c r="HM133" s="23"/>
      <c r="HN133" s="23" t="e">
        <f>T133</f>
        <v>#REF!</v>
      </c>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x14ac:dyDescent="0.2">
      <c r="A134" s="64"/>
      <c r="B134" s="111" t="s">
        <v>466</v>
      </c>
      <c r="C134" s="111" t="s">
        <v>480</v>
      </c>
      <c r="D134" s="63"/>
      <c r="E134" s="63"/>
      <c r="F134" s="63"/>
      <c r="G134" s="63"/>
      <c r="H134" s="63"/>
      <c r="I134" s="63"/>
      <c r="J134" s="63"/>
      <c r="K134" s="65"/>
    </row>
    <row r="135" spans="1:255" x14ac:dyDescent="0.2">
      <c r="A135" s="114">
        <v>86</v>
      </c>
      <c r="B135" s="115" t="s">
        <v>130</v>
      </c>
      <c r="C135" s="116" t="s">
        <v>131</v>
      </c>
      <c r="D135" s="117" t="s">
        <v>65</v>
      </c>
      <c r="E135" s="118" t="e">
        <f>Source!I87</f>
        <v>#REF!</v>
      </c>
      <c r="F135" s="119">
        <v>457.22</v>
      </c>
      <c r="G135" s="71"/>
      <c r="H135" s="119">
        <f>Source!AC86</f>
        <v>457.22</v>
      </c>
      <c r="I135" s="120" t="e">
        <f>T135</f>
        <v>#REF!</v>
      </c>
      <c r="J135" s="73" t="s">
        <v>465</v>
      </c>
      <c r="K135" s="121" t="e">
        <f>U135</f>
        <v>#REF!</v>
      </c>
      <c r="L135" s="23"/>
      <c r="M135" s="23"/>
      <c r="N135" s="23"/>
      <c r="O135" s="23"/>
      <c r="P135" s="23"/>
      <c r="Q135" s="23"/>
      <c r="R135" s="23"/>
      <c r="S135" s="23"/>
      <c r="T135" s="23" t="e">
        <f>ROUND(Source!AC86*Source!AW86*Source!I86,0)</f>
        <v>#REF!</v>
      </c>
      <c r="U135" s="23" t="e">
        <f>Source!P87</f>
        <v>#REF!</v>
      </c>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v>1</v>
      </c>
      <c r="CW135" s="23"/>
      <c r="CX135" s="23"/>
      <c r="CY135" s="23"/>
      <c r="CZ135" s="23"/>
      <c r="DA135" s="23"/>
      <c r="DB135" s="23"/>
      <c r="DC135" s="23"/>
      <c r="DD135" s="23"/>
      <c r="DE135" s="23"/>
      <c r="DF135" s="23"/>
      <c r="DG135" s="23"/>
      <c r="DH135" s="23"/>
      <c r="DI135" s="23"/>
      <c r="DJ135" s="23"/>
      <c r="DK135" s="23" t="e">
        <f>T135</f>
        <v>#REF!</v>
      </c>
      <c r="DL135" s="23"/>
      <c r="DM135" s="23" t="e">
        <f>Source!P87</f>
        <v>#REF!</v>
      </c>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t="e">
        <f>T135</f>
        <v>#REF!</v>
      </c>
      <c r="GK135" s="23"/>
      <c r="GL135" s="23"/>
      <c r="GM135" s="23"/>
      <c r="GN135" s="23" t="e">
        <f>T135</f>
        <v>#REF!</v>
      </c>
      <c r="GO135" s="23"/>
      <c r="GP135" s="23" t="e">
        <f>T135</f>
        <v>#REF!</v>
      </c>
      <c r="GQ135" s="23" t="e">
        <f>T135</f>
        <v>#REF!</v>
      </c>
      <c r="GR135" s="23"/>
      <c r="GS135" s="23" t="e">
        <f>T135</f>
        <v>#REF!</v>
      </c>
      <c r="GT135" s="23"/>
      <c r="GU135" s="23"/>
      <c r="GV135" s="23"/>
      <c r="GW135" s="23"/>
      <c r="GX135" s="23"/>
      <c r="GY135" s="23"/>
      <c r="GZ135" s="23"/>
      <c r="HA135" s="23"/>
      <c r="HB135" s="23" t="e">
        <f>T135</f>
        <v>#REF!</v>
      </c>
      <c r="HC135" s="23"/>
      <c r="HD135" s="23"/>
      <c r="HE135" s="23"/>
      <c r="HF135" s="23" t="e">
        <f>T135</f>
        <v>#REF!</v>
      </c>
      <c r="HG135" s="23"/>
      <c r="HH135" s="23"/>
      <c r="HI135" s="23"/>
      <c r="HJ135" s="23"/>
      <c r="HK135" s="23"/>
      <c r="HL135" s="23" t="e">
        <f>T135</f>
        <v>#REF!</v>
      </c>
      <c r="HM135" s="23"/>
      <c r="HN135" s="23" t="e">
        <f>T135</f>
        <v>#REF!</v>
      </c>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x14ac:dyDescent="0.2">
      <c r="A136" s="98"/>
      <c r="B136" s="113" t="s">
        <v>466</v>
      </c>
      <c r="C136" s="113" t="s">
        <v>481</v>
      </c>
      <c r="D136" s="33"/>
      <c r="E136" s="33"/>
      <c r="F136" s="33"/>
      <c r="G136" s="33"/>
      <c r="H136" s="33"/>
      <c r="I136" s="33"/>
      <c r="J136" s="33"/>
      <c r="K136" s="99"/>
    </row>
    <row r="137" spans="1:255" ht="13.5" thickBot="1" x14ac:dyDescent="0.25">
      <c r="A137" s="124"/>
      <c r="B137" s="125"/>
      <c r="C137" s="125" t="s">
        <v>474</v>
      </c>
      <c r="D137" s="125"/>
      <c r="E137" s="125"/>
      <c r="F137" s="125"/>
      <c r="G137" s="125"/>
      <c r="H137" s="321" t="e">
        <f>SUM(DK124:DK136)</f>
        <v>#REF!</v>
      </c>
      <c r="I137" s="322"/>
      <c r="J137" s="321" t="e">
        <f>SUM(DM124:DM136)</f>
        <v>#REF!</v>
      </c>
      <c r="K137" s="323"/>
      <c r="L137" s="112"/>
      <c r="M137" s="112"/>
      <c r="N137" s="112"/>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x14ac:dyDescent="0.2">
      <c r="A138" s="123"/>
      <c r="B138" s="122"/>
      <c r="C138" s="122" t="s">
        <v>475</v>
      </c>
      <c r="D138" s="122"/>
      <c r="E138" s="122"/>
      <c r="F138" s="122"/>
      <c r="G138" s="122"/>
      <c r="H138" s="315" t="e">
        <f>R138</f>
        <v>#REF!</v>
      </c>
      <c r="I138" s="316"/>
      <c r="J138" s="315" t="e">
        <f>S138</f>
        <v>#REF!</v>
      </c>
      <c r="K138" s="317"/>
      <c r="O138" s="23"/>
      <c r="P138" s="23"/>
      <c r="Q138" s="23"/>
      <c r="R138" s="23" t="e">
        <f>SUM(T124:T137)</f>
        <v>#REF!</v>
      </c>
      <c r="S138" s="23" t="e">
        <f>SUM(U124:U137)</f>
        <v>#REF!</v>
      </c>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t="e">
        <f>R138</f>
        <v>#REF!</v>
      </c>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ht="13.5" thickBot="1" x14ac:dyDescent="0.25">
      <c r="A139" s="77"/>
      <c r="B139" s="76"/>
      <c r="C139" s="76"/>
      <c r="D139" s="76"/>
      <c r="E139" s="76"/>
      <c r="F139" s="76"/>
      <c r="G139" s="76"/>
      <c r="H139" s="318"/>
      <c r="I139" s="319"/>
      <c r="J139" s="318"/>
      <c r="K139" s="320"/>
    </row>
    <row r="140" spans="1:255" x14ac:dyDescent="0.2">
      <c r="A140" s="136"/>
      <c r="B140" s="136"/>
      <c r="C140" s="137" t="s">
        <v>482</v>
      </c>
      <c r="D140" s="137"/>
      <c r="E140" s="137"/>
      <c r="F140" s="137"/>
      <c r="G140" s="137"/>
      <c r="H140" s="137"/>
      <c r="I140" s="138" t="e">
        <f>SUM(HA49:HA139)</f>
        <v>#REF!</v>
      </c>
      <c r="J140" s="137"/>
      <c r="K140" s="138" t="e">
        <f>Source!EJ89</f>
        <v>#REF!</v>
      </c>
      <c r="P140" s="23" t="e">
        <f>SUM(R49:R139)</f>
        <v>#REF!</v>
      </c>
      <c r="Q140" s="23" t="e">
        <f>SUM(S49:S139)</f>
        <v>#REF!</v>
      </c>
      <c r="R140" s="23"/>
      <c r="S140" s="23"/>
      <c r="T140" s="23"/>
      <c r="U140" s="23"/>
      <c r="V140" s="23"/>
      <c r="W140" s="23"/>
    </row>
    <row r="142" spans="1:255" x14ac:dyDescent="0.2">
      <c r="C142" s="140" t="s">
        <v>484</v>
      </c>
      <c r="D142" s="140"/>
      <c r="E142" s="140"/>
      <c r="F142" s="140"/>
      <c r="G142" s="140"/>
      <c r="H142" s="140"/>
      <c r="I142" s="140"/>
      <c r="J142" s="140"/>
      <c r="K142" s="140"/>
    </row>
    <row r="143" spans="1:255" x14ac:dyDescent="0.2">
      <c r="C143" s="13" t="s">
        <v>135</v>
      </c>
      <c r="D143" s="13"/>
      <c r="E143" s="13"/>
      <c r="F143" s="13"/>
      <c r="G143" s="13"/>
      <c r="H143" s="13"/>
      <c r="I143" s="141" t="e">
        <f>SUM(GK49:GK139)+SUM(GL49:GL139)+SUM(GQ49:GQ139)+SUM(IA49:IA139)+SUM(HK49:HK139)</f>
        <v>#REF!</v>
      </c>
      <c r="J143" s="13"/>
      <c r="K143" s="141" t="e">
        <f>Source!DK89+Source!DI89+Source!EO89+SUM(DB49:DB139)+SUM(DD49:DD139)</f>
        <v>#REF!</v>
      </c>
    </row>
    <row r="144" spans="1:255" hidden="1" x14ac:dyDescent="0.2">
      <c r="C144" s="142" t="s">
        <v>484</v>
      </c>
      <c r="D144" s="140"/>
      <c r="E144" s="140"/>
      <c r="F144" s="140"/>
      <c r="G144" s="140"/>
      <c r="H144" s="140"/>
      <c r="I144" s="140"/>
      <c r="J144" s="140"/>
      <c r="K144" s="140"/>
    </row>
    <row r="145" spans="3:11" hidden="1" x14ac:dyDescent="0.2">
      <c r="C145" s="144" t="s">
        <v>485</v>
      </c>
      <c r="D145" s="143"/>
      <c r="E145" s="143"/>
      <c r="F145" s="143"/>
      <c r="G145" s="143"/>
      <c r="H145" s="143"/>
      <c r="I145" s="145" t="e">
        <f>SUM(GK49:GK139)</f>
        <v>#REF!</v>
      </c>
      <c r="J145" s="143"/>
      <c r="K145" s="145" t="e">
        <f>Source!DK89</f>
        <v>#REF!</v>
      </c>
    </row>
    <row r="146" spans="3:11" hidden="1" x14ac:dyDescent="0.2">
      <c r="C146" s="146" t="s">
        <v>486</v>
      </c>
      <c r="D146" s="140"/>
      <c r="E146" s="140"/>
      <c r="F146" s="140"/>
      <c r="G146" s="140"/>
      <c r="H146" s="140"/>
      <c r="I146" s="140"/>
      <c r="J146" s="140"/>
      <c r="K146" s="140"/>
    </row>
    <row r="147" spans="3:11" hidden="1" x14ac:dyDescent="0.2">
      <c r="C147" s="147" t="s">
        <v>487</v>
      </c>
      <c r="D147" s="143"/>
      <c r="E147" s="143"/>
      <c r="F147" s="143"/>
      <c r="G147" s="143"/>
      <c r="H147" s="143"/>
      <c r="I147" s="145">
        <f>SUMIF(DH49:DH139,1001,GK49:GK139)</f>
        <v>0</v>
      </c>
      <c r="J147" s="143"/>
      <c r="K147" s="145">
        <f>SUMIF(DH49:DH139,1001,DG49:DG139)</f>
        <v>0</v>
      </c>
    </row>
    <row r="148" spans="3:11" hidden="1" x14ac:dyDescent="0.2">
      <c r="C148" s="147" t="s">
        <v>488</v>
      </c>
      <c r="D148" s="143"/>
      <c r="E148" s="143"/>
      <c r="F148" s="143"/>
      <c r="G148" s="143"/>
      <c r="H148" s="143"/>
      <c r="I148" s="145">
        <f>SUMIF(DH49:DH139,1002,GK49:GK139)</f>
        <v>0</v>
      </c>
      <c r="J148" s="143"/>
      <c r="K148" s="145">
        <f>SUMIF(DH49:DH139,1002,DG49:DG139)</f>
        <v>0</v>
      </c>
    </row>
    <row r="149" spans="3:11" hidden="1" x14ac:dyDescent="0.2">
      <c r="C149" s="147" t="s">
        <v>489</v>
      </c>
      <c r="D149" s="143"/>
      <c r="E149" s="143"/>
      <c r="F149" s="143"/>
      <c r="G149" s="143"/>
      <c r="H149" s="143"/>
      <c r="I149" s="145">
        <f>SUMIF(DH49:DH139,1003,GK49:GK139)</f>
        <v>0</v>
      </c>
      <c r="J149" s="143"/>
      <c r="K149" s="145">
        <f>SUMIF(DH49:DH139,1003,DG49:DG139)</f>
        <v>0</v>
      </c>
    </row>
    <row r="150" spans="3:11" hidden="1" x14ac:dyDescent="0.2">
      <c r="C150" s="147" t="s">
        <v>490</v>
      </c>
      <c r="D150" s="143"/>
      <c r="E150" s="143"/>
      <c r="F150" s="143"/>
      <c r="G150" s="143"/>
      <c r="H150" s="143"/>
      <c r="I150" s="145">
        <f>SUMIF(DH49:DH139,1004,GK49:GK139)</f>
        <v>0</v>
      </c>
      <c r="J150" s="143"/>
      <c r="K150" s="145">
        <f>SUMIF(DH49:DH139,1004,DG49:DG139)</f>
        <v>0</v>
      </c>
    </row>
    <row r="151" spans="3:11" hidden="1" x14ac:dyDescent="0.2">
      <c r="C151" s="147" t="s">
        <v>491</v>
      </c>
      <c r="D151" s="143"/>
      <c r="E151" s="143"/>
      <c r="F151" s="143"/>
      <c r="G151" s="143"/>
      <c r="H151" s="143"/>
      <c r="I151" s="145">
        <f>SUMIF(DH49:DH139,1005,GK49:GK139)</f>
        <v>0</v>
      </c>
      <c r="J151" s="143"/>
      <c r="K151" s="145">
        <f>SUMIF(DH49:DH139,1005,DG49:DG139)</f>
        <v>0</v>
      </c>
    </row>
    <row r="152" spans="3:11" hidden="1" x14ac:dyDescent="0.2">
      <c r="C152" s="147" t="s">
        <v>492</v>
      </c>
      <c r="D152" s="143"/>
      <c r="E152" s="143"/>
      <c r="F152" s="143"/>
      <c r="G152" s="143"/>
      <c r="H152" s="143"/>
      <c r="I152" s="145" t="e">
        <f>SUMIF(DH49:DH139,1006,GK49:GK139)</f>
        <v>#REF!</v>
      </c>
      <c r="J152" s="143"/>
      <c r="K152" s="145" t="e">
        <f>SUMIF(DH49:DH139,1006,DG49:DG139)</f>
        <v>#REF!</v>
      </c>
    </row>
    <row r="153" spans="3:11" hidden="1" x14ac:dyDescent="0.2">
      <c r="C153" s="147" t="s">
        <v>493</v>
      </c>
      <c r="D153" s="143"/>
      <c r="E153" s="143"/>
      <c r="F153" s="143"/>
      <c r="G153" s="143"/>
      <c r="H153" s="143"/>
      <c r="I153" s="145">
        <f>SUMIF(DH49:DH139,1007,GK49:GK139)</f>
        <v>0</v>
      </c>
      <c r="J153" s="143"/>
      <c r="K153" s="145">
        <f>SUMIF(DH49:DH139,1007,DG49:DG139)</f>
        <v>0</v>
      </c>
    </row>
    <row r="154" spans="3:11" hidden="1" x14ac:dyDescent="0.2">
      <c r="C154" s="147" t="s">
        <v>494</v>
      </c>
      <c r="D154" s="143"/>
      <c r="E154" s="143"/>
      <c r="F154" s="143"/>
      <c r="G154" s="143"/>
      <c r="H154" s="143"/>
      <c r="I154" s="145">
        <f>SUMIF(DH49:DH139,1008,GK49:GK139)</f>
        <v>0</v>
      </c>
      <c r="J154" s="143"/>
      <c r="K154" s="145">
        <f>SUMIF(DH49:DH139,1008,DG49:DG139)</f>
        <v>0</v>
      </c>
    </row>
    <row r="155" spans="3:11" hidden="1" x14ac:dyDescent="0.2">
      <c r="C155" s="147" t="s">
        <v>495</v>
      </c>
      <c r="D155" s="143"/>
      <c r="E155" s="143"/>
      <c r="F155" s="143"/>
      <c r="G155" s="143"/>
      <c r="H155" s="143"/>
      <c r="I155" s="145">
        <f>SUMIF(DH49:DH139,1009,GK49:GK139)</f>
        <v>0</v>
      </c>
      <c r="J155" s="143"/>
      <c r="K155" s="145">
        <f>SUMIF(DH49:DH139,1009,DG49:DG139)</f>
        <v>0</v>
      </c>
    </row>
    <row r="156" spans="3:11" hidden="1" x14ac:dyDescent="0.2">
      <c r="C156" s="147" t="s">
        <v>496</v>
      </c>
      <c r="D156" s="143"/>
      <c r="E156" s="143"/>
      <c r="F156" s="143"/>
      <c r="G156" s="143"/>
      <c r="H156" s="143"/>
      <c r="I156" s="145">
        <f>SUMIF(DH49:DH139,1010,GK49:GK139)</f>
        <v>0</v>
      </c>
      <c r="J156" s="143"/>
      <c r="K156" s="145">
        <f>SUMIF(DH49:DH139,1010,DG49:DG139)</f>
        <v>0</v>
      </c>
    </row>
    <row r="157" spans="3:11" hidden="1" x14ac:dyDescent="0.2">
      <c r="C157" s="147" t="s">
        <v>497</v>
      </c>
      <c r="D157" s="143"/>
      <c r="E157" s="143"/>
      <c r="F157" s="143"/>
      <c r="G157" s="143"/>
      <c r="H157" s="143"/>
      <c r="I157" s="145">
        <f>SUMIF(DH49:DH139,1011,GK49:GK139)</f>
        <v>0</v>
      </c>
      <c r="J157" s="143"/>
      <c r="K157" s="145">
        <f>SUMIF(DH49:DH139,1011,DG49:DG139)</f>
        <v>0</v>
      </c>
    </row>
    <row r="158" spans="3:11" hidden="1" x14ac:dyDescent="0.2">
      <c r="C158" s="147" t="s">
        <v>498</v>
      </c>
      <c r="D158" s="143"/>
      <c r="E158" s="143"/>
      <c r="F158" s="143"/>
      <c r="G158" s="143"/>
      <c r="H158" s="143"/>
      <c r="I158" s="145">
        <f>SUMIF(DH49:DH139,1012,GK49:GK139)</f>
        <v>0</v>
      </c>
      <c r="J158" s="143"/>
      <c r="K158" s="145">
        <f>SUMIF(DH49:DH139,1012,DG49:DG139)</f>
        <v>0</v>
      </c>
    </row>
    <row r="159" spans="3:11" hidden="1" x14ac:dyDescent="0.2">
      <c r="C159" s="147" t="s">
        <v>499</v>
      </c>
      <c r="D159" s="143"/>
      <c r="E159" s="143"/>
      <c r="F159" s="143"/>
      <c r="G159" s="143"/>
      <c r="H159" s="143"/>
      <c r="I159" s="145">
        <f>SUMIF(DH49:DH139,1013,GK49:GK139)</f>
        <v>0</v>
      </c>
      <c r="J159" s="143"/>
      <c r="K159" s="145">
        <f>SUMIF(DH49:DH139,1013,DG49:DG139)</f>
        <v>0</v>
      </c>
    </row>
    <row r="160" spans="3:11" hidden="1" x14ac:dyDescent="0.2">
      <c r="C160" s="147" t="s">
        <v>500</v>
      </c>
      <c r="D160" s="143"/>
      <c r="E160" s="143"/>
      <c r="F160" s="143"/>
      <c r="G160" s="143"/>
      <c r="H160" s="143"/>
      <c r="I160" s="145">
        <f>SUMIF(DH49:DH139,1014,GK49:GK139)</f>
        <v>0</v>
      </c>
      <c r="J160" s="143"/>
      <c r="K160" s="145">
        <f>SUMIF(DH49:DH139,1014,DG49:DG139)</f>
        <v>0</v>
      </c>
    </row>
    <row r="161" spans="1:11" hidden="1" x14ac:dyDescent="0.2">
      <c r="C161" s="147" t="s">
        <v>501</v>
      </c>
      <c r="D161" s="143"/>
      <c r="E161" s="143"/>
      <c r="F161" s="143"/>
      <c r="G161" s="143"/>
      <c r="H161" s="143"/>
      <c r="I161" s="145">
        <f>SUMIF(DH49:DH139,1015,GK49:GK139)</f>
        <v>0</v>
      </c>
      <c r="J161" s="143"/>
      <c r="K161" s="145">
        <f>SUMIF(DH49:DH139,1015,DG49:DG139)</f>
        <v>0</v>
      </c>
    </row>
    <row r="162" spans="1:11" hidden="1" x14ac:dyDescent="0.2">
      <c r="C162" s="147" t="s">
        <v>502</v>
      </c>
      <c r="D162" s="143"/>
      <c r="E162" s="143"/>
      <c r="F162" s="143"/>
      <c r="G162" s="143"/>
      <c r="H162" s="143"/>
      <c r="I162" s="145">
        <f>SUMIF(DH49:DH139,1,GK49:GK139)</f>
        <v>0</v>
      </c>
      <c r="J162" s="143"/>
      <c r="K162" s="145">
        <f>SUMIF(DH49:DH139,1,DG49:DG139)</f>
        <v>0</v>
      </c>
    </row>
    <row r="163" spans="1:11" hidden="1" x14ac:dyDescent="0.2">
      <c r="C163" s="149" t="s">
        <v>503</v>
      </c>
      <c r="D163" s="148"/>
      <c r="E163" s="148"/>
      <c r="F163" s="148"/>
      <c r="G163" s="148"/>
      <c r="H163" s="148"/>
      <c r="I163" s="150" t="e">
        <f>SUM(GL49:GL139)</f>
        <v>#REF!</v>
      </c>
      <c r="J163" s="148"/>
      <c r="K163" s="150" t="e">
        <f>Source!DI89</f>
        <v>#REF!</v>
      </c>
    </row>
    <row r="164" spans="1:11" hidden="1" x14ac:dyDescent="0.2">
      <c r="C164" s="146" t="s">
        <v>484</v>
      </c>
      <c r="D164" s="140"/>
      <c r="E164" s="140"/>
      <c r="F164" s="140"/>
      <c r="G164" s="140"/>
      <c r="H164" s="140"/>
      <c r="I164" s="140"/>
      <c r="J164" s="140"/>
      <c r="K164" s="140"/>
    </row>
    <row r="165" spans="1:11" hidden="1" x14ac:dyDescent="0.2">
      <c r="C165" s="151" t="s">
        <v>504</v>
      </c>
      <c r="D165" s="148"/>
      <c r="E165" s="148"/>
      <c r="F165" s="148"/>
      <c r="G165" s="148"/>
      <c r="H165" s="148"/>
      <c r="I165" s="150" t="e">
        <f>SUM(GM49:GM139)</f>
        <v>#REF!</v>
      </c>
      <c r="J165" s="148"/>
      <c r="K165" s="150" t="e">
        <f>Source!DJ89</f>
        <v>#REF!</v>
      </c>
    </row>
    <row r="166" spans="1:11" hidden="1" x14ac:dyDescent="0.2">
      <c r="C166" s="152" t="s">
        <v>505</v>
      </c>
      <c r="D166" s="112"/>
      <c r="E166" s="112"/>
      <c r="F166" s="112"/>
      <c r="G166" s="112"/>
      <c r="H166" s="112"/>
      <c r="I166" s="153" t="e">
        <f>SUM(GQ49:GQ139)+SUM(IA49:IA139)</f>
        <v>#REF!</v>
      </c>
      <c r="J166" s="112"/>
      <c r="K166" s="153" t="e">
        <f>Source!EO89+SUM(DB49:DB139)</f>
        <v>#REF!</v>
      </c>
    </row>
    <row r="167" spans="1:11" hidden="1" x14ac:dyDescent="0.2">
      <c r="C167" s="154" t="s">
        <v>484</v>
      </c>
      <c r="D167" s="112"/>
      <c r="E167" s="112"/>
      <c r="F167" s="112"/>
      <c r="G167" s="112"/>
      <c r="H167" s="112"/>
      <c r="I167" s="153"/>
      <c r="J167" s="112"/>
      <c r="K167" s="153"/>
    </row>
    <row r="168" spans="1:11" hidden="1" x14ac:dyDescent="0.2">
      <c r="C168" s="155" t="s">
        <v>506</v>
      </c>
      <c r="D168" s="112"/>
      <c r="E168" s="112"/>
      <c r="F168" s="112"/>
      <c r="G168" s="112"/>
      <c r="H168" s="112"/>
      <c r="I168" s="153" t="e">
        <f>SUM(GQ49:GQ139)</f>
        <v>#REF!</v>
      </c>
      <c r="J168" s="112"/>
      <c r="K168" s="153" t="e">
        <f>Source!EO89</f>
        <v>#REF!</v>
      </c>
    </row>
    <row r="169" spans="1:11" hidden="1" x14ac:dyDescent="0.2">
      <c r="C169" s="156" t="s">
        <v>507</v>
      </c>
      <c r="D169" s="112"/>
      <c r="E169" s="112"/>
      <c r="F169" s="112"/>
      <c r="G169" s="112"/>
      <c r="H169" s="112"/>
      <c r="I169" s="153">
        <f>SUM(GR49:GR139)</f>
        <v>0</v>
      </c>
      <c r="J169" s="112"/>
      <c r="K169" s="153">
        <f>Source!EP89</f>
        <v>0</v>
      </c>
    </row>
    <row r="170" spans="1:11" hidden="1" x14ac:dyDescent="0.2">
      <c r="C170" s="156" t="s">
        <v>508</v>
      </c>
      <c r="D170" s="112"/>
      <c r="E170" s="112"/>
      <c r="F170" s="112"/>
      <c r="G170" s="112"/>
      <c r="H170" s="112"/>
      <c r="I170" s="153" t="e">
        <f>SUM(GS49:GS139)</f>
        <v>#REF!</v>
      </c>
      <c r="J170" s="112"/>
      <c r="K170" s="153" t="e">
        <f>Source!EQ89</f>
        <v>#REF!</v>
      </c>
    </row>
    <row r="171" spans="1:11" hidden="1" x14ac:dyDescent="0.2">
      <c r="C171" s="155" t="s">
        <v>509</v>
      </c>
      <c r="D171" s="112"/>
      <c r="E171" s="112"/>
      <c r="F171" s="112"/>
      <c r="G171" s="112"/>
      <c r="H171" s="112"/>
      <c r="I171" s="153">
        <f>SUM(IA49:IA139)</f>
        <v>0</v>
      </c>
      <c r="J171" s="112"/>
      <c r="K171" s="153">
        <f>SUM(DB49:DB139)</f>
        <v>0</v>
      </c>
    </row>
    <row r="172" spans="1:11" hidden="1" x14ac:dyDescent="0.2">
      <c r="C172" s="157" t="s">
        <v>510</v>
      </c>
      <c r="D172" s="139"/>
      <c r="E172" s="139"/>
      <c r="F172" s="139"/>
      <c r="G172" s="139"/>
      <c r="H172" s="139"/>
      <c r="I172" s="158">
        <f>SUM(HK49:HK139)</f>
        <v>0</v>
      </c>
      <c r="J172" s="139"/>
      <c r="K172" s="158">
        <f>SUM(DD49:DD139)</f>
        <v>0</v>
      </c>
    </row>
    <row r="174" spans="1:11" hidden="1" x14ac:dyDescent="0.2">
      <c r="C174" s="143" t="s">
        <v>511</v>
      </c>
      <c r="D174" s="143"/>
      <c r="E174" s="143"/>
      <c r="F174" s="143"/>
      <c r="G174" s="143"/>
      <c r="H174" s="143"/>
      <c r="I174" s="145" t="e">
        <f>SUM(GK49:GK139)+SUM(GM49:GM139)</f>
        <v>#REF!</v>
      </c>
      <c r="J174" s="143"/>
      <c r="K174" s="145" t="e">
        <f>Source!DK89+Source!DJ89</f>
        <v>#REF!</v>
      </c>
    </row>
    <row r="176" spans="1:11" x14ac:dyDescent="0.2">
      <c r="A176" s="159"/>
      <c r="B176" s="159"/>
      <c r="C176" s="159" t="s">
        <v>512</v>
      </c>
      <c r="D176" s="159"/>
      <c r="E176" s="159"/>
      <c r="F176" s="159"/>
      <c r="G176" s="159"/>
      <c r="H176" s="159"/>
      <c r="I176" s="160" t="e">
        <f>SUM(GY49:GY139)</f>
        <v>#REF!</v>
      </c>
      <c r="J176" s="159"/>
      <c r="K176" s="160" t="e">
        <f>Source!DP89</f>
        <v>#REF!</v>
      </c>
    </row>
    <row r="177" spans="1:11" x14ac:dyDescent="0.2">
      <c r="A177" s="159"/>
      <c r="B177" s="159"/>
      <c r="C177" s="159" t="s">
        <v>513</v>
      </c>
      <c r="D177" s="159"/>
      <c r="E177" s="159"/>
      <c r="F177" s="159"/>
      <c r="G177" s="159"/>
      <c r="H177" s="159"/>
      <c r="I177" s="160" t="e">
        <f>SUM(GZ49:GZ139)</f>
        <v>#REF!</v>
      </c>
      <c r="J177" s="159"/>
      <c r="K177" s="160" t="e">
        <f>Source!DQ89</f>
        <v>#REF!</v>
      </c>
    </row>
    <row r="179" spans="1:11" hidden="1" x14ac:dyDescent="0.2">
      <c r="C179" s="161" t="s">
        <v>514</v>
      </c>
      <c r="D179" s="161"/>
      <c r="E179" s="161"/>
      <c r="F179" s="161"/>
      <c r="G179" s="161"/>
      <c r="H179" s="161"/>
      <c r="I179" s="162">
        <f>SUM(GT49:GT139)+SUM(IB49:IB139)</f>
        <v>0</v>
      </c>
      <c r="J179" s="161"/>
      <c r="K179" s="162">
        <f>Source!EH89+SUM(DC49:DC139)</f>
        <v>0</v>
      </c>
    </row>
    <row r="180" spans="1:11" hidden="1" x14ac:dyDescent="0.2">
      <c r="C180" s="163" t="s">
        <v>484</v>
      </c>
      <c r="D180" s="164"/>
      <c r="E180" s="164"/>
      <c r="F180" s="164"/>
      <c r="G180" s="164"/>
      <c r="H180" s="164"/>
      <c r="I180" s="164"/>
      <c r="J180" s="164"/>
      <c r="K180" s="164"/>
    </row>
    <row r="181" spans="1:11" hidden="1" x14ac:dyDescent="0.2">
      <c r="C181" s="165" t="s">
        <v>515</v>
      </c>
      <c r="D181" s="161"/>
      <c r="E181" s="161"/>
      <c r="F181" s="161"/>
      <c r="G181" s="161"/>
      <c r="H181" s="161"/>
      <c r="I181" s="162">
        <f>SUM(GT49:GT139)</f>
        <v>0</v>
      </c>
      <c r="J181" s="161"/>
      <c r="K181" s="162">
        <f>Source!EH89</f>
        <v>0</v>
      </c>
    </row>
    <row r="182" spans="1:11" hidden="1" x14ac:dyDescent="0.2">
      <c r="C182" s="166" t="s">
        <v>516</v>
      </c>
      <c r="D182" s="161"/>
      <c r="E182" s="161"/>
      <c r="F182" s="161"/>
      <c r="G182" s="161"/>
      <c r="H182" s="161"/>
      <c r="I182" s="162">
        <f>SUM(GU49:GU139)</f>
        <v>0</v>
      </c>
      <c r="J182" s="161"/>
      <c r="K182" s="162">
        <f>Source!EI89</f>
        <v>0</v>
      </c>
    </row>
    <row r="183" spans="1:11" hidden="1" x14ac:dyDescent="0.2">
      <c r="C183" s="166" t="s">
        <v>517</v>
      </c>
      <c r="D183" s="161"/>
      <c r="E183" s="161"/>
      <c r="F183" s="161"/>
      <c r="G183" s="161"/>
      <c r="H183" s="161"/>
      <c r="I183" s="162">
        <f>SUM(GV49:GV139)</f>
        <v>0</v>
      </c>
      <c r="J183" s="161"/>
      <c r="K183" s="162">
        <f>Source!ER89</f>
        <v>0</v>
      </c>
    </row>
    <row r="184" spans="1:11" hidden="1" x14ac:dyDescent="0.2">
      <c r="C184" s="165" t="s">
        <v>518</v>
      </c>
      <c r="D184" s="161"/>
      <c r="E184" s="161"/>
      <c r="F184" s="161"/>
      <c r="G184" s="161"/>
      <c r="H184" s="161"/>
      <c r="I184" s="162">
        <f>SUM(IB49:IB139)</f>
        <v>0</v>
      </c>
      <c r="J184" s="161"/>
      <c r="K184" s="162">
        <f>SUM(DC49:DC139)</f>
        <v>0</v>
      </c>
    </row>
    <row r="186" spans="1:11" x14ac:dyDescent="0.2">
      <c r="C186" s="13" t="s">
        <v>519</v>
      </c>
      <c r="D186" s="13"/>
      <c r="E186" s="13"/>
      <c r="F186" s="13"/>
      <c r="G186" s="13"/>
      <c r="H186" s="13"/>
      <c r="I186" s="141" t="e">
        <f>SUM(HA49:HA139)</f>
        <v>#REF!</v>
      </c>
      <c r="J186" s="13"/>
      <c r="K186" s="141" t="e">
        <f>Source!EJ89</f>
        <v>#REF!</v>
      </c>
    </row>
    <row r="187" spans="1:11" x14ac:dyDescent="0.2">
      <c r="C187" s="142" t="s">
        <v>520</v>
      </c>
      <c r="D187" s="140"/>
      <c r="E187" s="140"/>
      <c r="F187" s="140"/>
      <c r="G187" s="140"/>
      <c r="H187" s="140"/>
      <c r="I187" s="140"/>
      <c r="J187" s="140"/>
      <c r="K187" s="140"/>
    </row>
    <row r="188" spans="1:11" x14ac:dyDescent="0.2">
      <c r="C188" s="167" t="s">
        <v>521</v>
      </c>
      <c r="D188" s="13"/>
      <c r="E188" s="13"/>
      <c r="F188" s="13"/>
      <c r="G188" s="13"/>
      <c r="H188" s="13"/>
      <c r="I188" s="141" t="e">
        <f>SUM(HB49:HB139)</f>
        <v>#REF!</v>
      </c>
      <c r="J188" s="13"/>
      <c r="K188" s="141" t="e">
        <f>Source!EK89</f>
        <v>#REF!</v>
      </c>
    </row>
    <row r="189" spans="1:11" hidden="1" x14ac:dyDescent="0.2">
      <c r="C189" s="167" t="s">
        <v>522</v>
      </c>
      <c r="D189" s="13"/>
      <c r="E189" s="13"/>
      <c r="F189" s="13"/>
      <c r="G189" s="13"/>
      <c r="H189" s="13"/>
      <c r="I189" s="141">
        <f>SUM(HC49:HC139)</f>
        <v>0</v>
      </c>
      <c r="J189" s="13"/>
      <c r="K189" s="141">
        <f>Source!EL89</f>
        <v>0</v>
      </c>
    </row>
    <row r="190" spans="1:11" hidden="1" x14ac:dyDescent="0.2">
      <c r="C190" s="165" t="s">
        <v>523</v>
      </c>
      <c r="D190" s="161"/>
      <c r="E190" s="161"/>
      <c r="F190" s="161"/>
      <c r="G190" s="161"/>
      <c r="H190" s="161"/>
      <c r="I190" s="162">
        <f>SUM(HD49:HD139)</f>
        <v>0</v>
      </c>
      <c r="J190" s="161"/>
      <c r="K190" s="162">
        <f>Source!EH89+SUM(DC49:DC139)</f>
        <v>0</v>
      </c>
    </row>
    <row r="191" spans="1:11" hidden="1" x14ac:dyDescent="0.2">
      <c r="C191" s="167" t="s">
        <v>168</v>
      </c>
      <c r="D191" s="13"/>
      <c r="E191" s="13"/>
      <c r="F191" s="13"/>
      <c r="G191" s="13"/>
      <c r="H191" s="13"/>
      <c r="I191" s="141">
        <f>SUM(HE49:HE139)</f>
        <v>0</v>
      </c>
      <c r="J191" s="13"/>
      <c r="K191" s="141">
        <f>Source!EM89</f>
        <v>0</v>
      </c>
    </row>
    <row r="192" spans="1:11" hidden="1" x14ac:dyDescent="0.2"/>
    <row r="193" spans="1:255" hidden="1" x14ac:dyDescent="0.2">
      <c r="C193" s="13" t="s">
        <v>524</v>
      </c>
      <c r="D193" s="13"/>
      <c r="E193" s="13"/>
      <c r="F193" s="13"/>
      <c r="G193" s="13"/>
      <c r="H193" s="13"/>
      <c r="I193" s="141" t="e">
        <f>SUM(HB49:HB139)+SUM(HC49:HC139)</f>
        <v>#REF!</v>
      </c>
      <c r="J193" s="13"/>
      <c r="K193" s="141" t="e">
        <f>Source!EK89+Source!EL89</f>
        <v>#REF!</v>
      </c>
    </row>
    <row r="195" spans="1:255" hidden="1" x14ac:dyDescent="0.2">
      <c r="C195" s="25" t="s">
        <v>186</v>
      </c>
      <c r="D195" s="25"/>
      <c r="E195" s="25"/>
      <c r="F195" s="25"/>
      <c r="G195" s="25"/>
      <c r="H195" s="25"/>
      <c r="I195" s="168" t="e">
        <f>I193+SUM(HD49:HD139)+SUM(HE49:HE139)</f>
        <v>#REF!</v>
      </c>
      <c r="J195" s="25"/>
      <c r="K195" s="168" t="e">
        <f>K193+Source!EH89+SUM(DC49:DC139)+Source!EM89</f>
        <v>#REF!</v>
      </c>
    </row>
    <row r="197" spans="1:255" x14ac:dyDescent="0.2">
      <c r="C197" s="140" t="s">
        <v>525</v>
      </c>
      <c r="D197" s="140"/>
      <c r="E197" s="140"/>
      <c r="F197" s="140"/>
      <c r="G197" s="140"/>
      <c r="H197" s="140"/>
      <c r="I197" s="140"/>
      <c r="J197" s="140"/>
      <c r="K197" s="140"/>
    </row>
    <row r="198" spans="1:255" hidden="1" x14ac:dyDescent="0.2">
      <c r="C198" s="169" t="s">
        <v>526</v>
      </c>
      <c r="D198" s="13"/>
      <c r="E198" s="13"/>
      <c r="F198" s="13"/>
      <c r="G198" s="13"/>
      <c r="H198" s="13"/>
      <c r="I198" s="141" t="e">
        <f>SUM(GN49:GN139)+SUM(IA49:IA139)+SUM(IB49:IB139)</f>
        <v>#REF!</v>
      </c>
      <c r="J198" s="13"/>
      <c r="K198" s="141" t="e">
        <f>Source!DH89+SUM(DB49:DB139)+SUM(DC49:DC139)</f>
        <v>#REF!</v>
      </c>
    </row>
    <row r="199" spans="1:255" hidden="1" x14ac:dyDescent="0.2">
      <c r="C199" s="142" t="s">
        <v>484</v>
      </c>
      <c r="D199" s="140"/>
      <c r="E199" s="140"/>
      <c r="F199" s="140"/>
      <c r="G199" s="140"/>
      <c r="H199" s="140"/>
      <c r="I199" s="140"/>
      <c r="J199" s="140"/>
      <c r="K199" s="140"/>
    </row>
    <row r="200" spans="1:255" hidden="1" x14ac:dyDescent="0.2">
      <c r="C200" s="167" t="s">
        <v>527</v>
      </c>
      <c r="D200" s="13"/>
      <c r="E200" s="13"/>
      <c r="F200" s="13"/>
      <c r="G200" s="13"/>
      <c r="H200" s="13"/>
      <c r="I200" s="141">
        <f>SUM(GO49:GO139)</f>
        <v>0</v>
      </c>
      <c r="J200" s="13"/>
      <c r="K200" s="141">
        <f>Source!EG89</f>
        <v>0</v>
      </c>
    </row>
    <row r="201" spans="1:255" hidden="1" x14ac:dyDescent="0.2">
      <c r="C201" s="167" t="s">
        <v>528</v>
      </c>
      <c r="D201" s="13"/>
      <c r="E201" s="13"/>
      <c r="F201" s="13"/>
      <c r="G201" s="13"/>
      <c r="H201" s="13"/>
      <c r="I201" s="141" t="e">
        <f>SUM(GP49:GP139)</f>
        <v>#REF!</v>
      </c>
      <c r="J201" s="13"/>
      <c r="K201" s="141" t="e">
        <f>Source!EN89</f>
        <v>#REF!</v>
      </c>
    </row>
    <row r="202" spans="1:255" x14ac:dyDescent="0.2">
      <c r="C202" s="169" t="s">
        <v>529</v>
      </c>
      <c r="D202" s="13"/>
      <c r="E202" s="13"/>
      <c r="F202" s="13"/>
      <c r="G202" s="13"/>
      <c r="H202" s="170" t="e">
        <f>Source!DM89</f>
        <v>#REF!</v>
      </c>
      <c r="I202" s="13"/>
      <c r="J202" s="13"/>
      <c r="K202" s="13"/>
    </row>
    <row r="203" spans="1:255" x14ac:dyDescent="0.2">
      <c r="C203" s="169" t="s">
        <v>177</v>
      </c>
      <c r="D203" s="13"/>
      <c r="E203" s="13"/>
      <c r="F203" s="13"/>
      <c r="G203" s="13"/>
      <c r="H203" s="170" t="e">
        <f>Source!DN89</f>
        <v>#REF!</v>
      </c>
      <c r="I203" s="13"/>
      <c r="J203" s="13"/>
      <c r="K203" s="13"/>
    </row>
    <row r="204" spans="1:255" ht="13.5" thickBot="1" x14ac:dyDescent="0.25"/>
    <row r="205" spans="1:255" x14ac:dyDescent="0.2">
      <c r="A205" s="50"/>
      <c r="B205" s="50"/>
      <c r="C205" s="50"/>
      <c r="D205" s="50"/>
      <c r="E205" s="50"/>
      <c r="F205" s="50"/>
      <c r="G205" s="50"/>
      <c r="H205" s="50"/>
      <c r="I205" s="50"/>
      <c r="J205" s="50"/>
      <c r="K205" s="50"/>
    </row>
    <row r="206" spans="1:255" x14ac:dyDescent="0.2">
      <c r="A206" s="291" t="s">
        <v>454</v>
      </c>
      <c r="B206" s="291"/>
      <c r="C206" s="292" t="s">
        <v>531</v>
      </c>
      <c r="D206" s="292"/>
      <c r="E206" s="292"/>
      <c r="F206" s="292"/>
      <c r="G206" s="292"/>
      <c r="H206" s="292"/>
      <c r="I206" s="292"/>
      <c r="J206" s="292"/>
      <c r="K206" s="292"/>
      <c r="BX206" s="51" t="str">
        <f>C206</f>
        <v xml:space="preserve"> Перегородка с/уз котельной</v>
      </c>
      <c r="IU206" s="23"/>
    </row>
    <row r="207" spans="1:255" ht="13.5" thickBot="1" x14ac:dyDescent="0.25"/>
    <row r="208" spans="1:255" ht="60" x14ac:dyDescent="0.2">
      <c r="A208" s="53">
        <v>1</v>
      </c>
      <c r="B208" s="61" t="s">
        <v>190</v>
      </c>
      <c r="C208" s="54" t="s">
        <v>191</v>
      </c>
      <c r="D208" s="55" t="s">
        <v>192</v>
      </c>
      <c r="E208" s="56">
        <v>0.09</v>
      </c>
      <c r="F208" s="57">
        <f>Source!AK124</f>
        <v>8438.2800000000007</v>
      </c>
      <c r="G208" s="62" t="s">
        <v>6</v>
      </c>
      <c r="H208" s="57"/>
      <c r="I208" s="58">
        <f>SUM(DQ208:DQ242)</f>
        <v>242</v>
      </c>
      <c r="J208" s="59" t="s">
        <v>190</v>
      </c>
      <c r="K208" s="60" t="e">
        <f>SUM(DS208:DS242)</f>
        <v>#REF!</v>
      </c>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x14ac:dyDescent="0.2">
      <c r="A209" s="66"/>
      <c r="B209" s="67"/>
      <c r="C209" s="67" t="s">
        <v>458</v>
      </c>
      <c r="D209" s="68"/>
      <c r="E209" s="69"/>
      <c r="F209" s="70">
        <v>942.45</v>
      </c>
      <c r="G209" s="71"/>
      <c r="H209" s="70">
        <f>Source!AF124</f>
        <v>942.45</v>
      </c>
      <c r="I209" s="72">
        <f>T209</f>
        <v>85</v>
      </c>
      <c r="J209" s="73">
        <v>28.95</v>
      </c>
      <c r="K209" s="74">
        <f>U209</f>
        <v>2456</v>
      </c>
      <c r="O209" s="23"/>
      <c r="P209" s="23"/>
      <c r="Q209" s="23"/>
      <c r="R209" s="23"/>
      <c r="S209" s="23"/>
      <c r="T209" s="23">
        <f>ROUND(Source!AF124*Source!AV124*Source!I124,0)</f>
        <v>85</v>
      </c>
      <c r="U209" s="23">
        <f>Source!S124</f>
        <v>2456</v>
      </c>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v>1</v>
      </c>
      <c r="CW209" s="23"/>
      <c r="CX209" s="23"/>
      <c r="CY209" s="23"/>
      <c r="CZ209" s="23"/>
      <c r="DA209" s="23"/>
      <c r="DB209" s="23"/>
      <c r="DC209" s="23"/>
      <c r="DD209" s="23"/>
      <c r="DE209" s="23"/>
      <c r="DF209" s="23"/>
      <c r="DG209" s="23">
        <f>Source!S124</f>
        <v>2456</v>
      </c>
      <c r="DH209" s="23">
        <v>1006</v>
      </c>
      <c r="DI209" s="23"/>
      <c r="DJ209" s="23"/>
      <c r="DK209" s="23"/>
      <c r="DL209" s="23"/>
      <c r="DM209" s="23"/>
      <c r="DN209" s="23"/>
      <c r="DO209" s="23"/>
      <c r="DP209" s="23"/>
      <c r="DQ209" s="23">
        <f>T209</f>
        <v>85</v>
      </c>
      <c r="DR209" s="23"/>
      <c r="DS209" s="23">
        <f>U209</f>
        <v>2456</v>
      </c>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f>T209</f>
        <v>85</v>
      </c>
      <c r="GK209" s="23">
        <f>T209</f>
        <v>85</v>
      </c>
      <c r="GL209" s="23"/>
      <c r="GM209" s="23"/>
      <c r="GN209" s="23"/>
      <c r="GO209" s="23"/>
      <c r="GP209" s="23"/>
      <c r="GQ209" s="23"/>
      <c r="GR209" s="23"/>
      <c r="GS209" s="23"/>
      <c r="GT209" s="23"/>
      <c r="GU209" s="23"/>
      <c r="GV209" s="23"/>
      <c r="GW209" s="23"/>
      <c r="GX209" s="23"/>
      <c r="GY209" s="23"/>
      <c r="GZ209" s="23"/>
      <c r="HA209" s="23"/>
      <c r="HB209" s="23">
        <f>T209</f>
        <v>85</v>
      </c>
      <c r="HC209" s="23"/>
      <c r="HD209" s="23"/>
      <c r="HE209" s="23"/>
      <c r="HF209" s="23">
        <f>T209</f>
        <v>85</v>
      </c>
      <c r="HG209" s="23"/>
      <c r="HH209" s="23"/>
      <c r="HI209" s="23"/>
      <c r="HJ209" s="23"/>
      <c r="HK209" s="23"/>
      <c r="HL209" s="23">
        <f>T209</f>
        <v>85</v>
      </c>
      <c r="HM209" s="23"/>
      <c r="HN209" s="23">
        <f>T209</f>
        <v>85</v>
      </c>
      <c r="HO209" s="23"/>
      <c r="HP209" s="23"/>
      <c r="HQ209" s="23"/>
      <c r="HR209" s="23"/>
      <c r="HS209" s="23"/>
      <c r="HT209" s="23"/>
      <c r="HU209" s="23"/>
      <c r="HV209" s="23"/>
      <c r="HW209" s="23"/>
      <c r="HX209" s="23">
        <f>T209</f>
        <v>85</v>
      </c>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x14ac:dyDescent="0.2">
      <c r="A210" s="78"/>
      <c r="B210" s="79"/>
      <c r="C210" s="79" t="s">
        <v>459</v>
      </c>
      <c r="D210" s="80"/>
      <c r="E210" s="81"/>
      <c r="F210" s="82">
        <v>38.51</v>
      </c>
      <c r="G210" s="83"/>
      <c r="H210" s="82">
        <f>Source!AD124</f>
        <v>38.51</v>
      </c>
      <c r="I210" s="84">
        <f>T210</f>
        <v>3</v>
      </c>
      <c r="J210" s="85">
        <v>9.3000000000000007</v>
      </c>
      <c r="K210" s="86">
        <f>U210</f>
        <v>32</v>
      </c>
      <c r="O210" s="23"/>
      <c r="P210" s="23"/>
      <c r="Q210" s="23"/>
      <c r="R210" s="23"/>
      <c r="S210" s="23"/>
      <c r="T210" s="23">
        <f>ROUND(Source!AD124*Source!AV124*Source!I124,0)</f>
        <v>3</v>
      </c>
      <c r="U210" s="23">
        <f>Source!Q124</f>
        <v>32</v>
      </c>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v>1</v>
      </c>
      <c r="CW210" s="23"/>
      <c r="CX210" s="23"/>
      <c r="CY210" s="23"/>
      <c r="CZ210" s="23"/>
      <c r="DA210" s="23"/>
      <c r="DB210" s="23"/>
      <c r="DC210" s="23"/>
      <c r="DD210" s="23"/>
      <c r="DE210" s="23"/>
      <c r="DF210" s="23"/>
      <c r="DG210" s="23"/>
      <c r="DH210" s="23"/>
      <c r="DI210" s="23"/>
      <c r="DJ210" s="23"/>
      <c r="DK210" s="23"/>
      <c r="DL210" s="23"/>
      <c r="DM210" s="23"/>
      <c r="DN210" s="23"/>
      <c r="DO210" s="23"/>
      <c r="DP210" s="23"/>
      <c r="DQ210" s="23">
        <f>T210</f>
        <v>3</v>
      </c>
      <c r="DR210" s="23"/>
      <c r="DS210" s="23">
        <f>U210</f>
        <v>32</v>
      </c>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f>T210</f>
        <v>3</v>
      </c>
      <c r="GK210" s="23"/>
      <c r="GL210" s="23">
        <f>T210</f>
        <v>3</v>
      </c>
      <c r="GM210" s="23"/>
      <c r="GN210" s="23"/>
      <c r="GO210" s="23"/>
      <c r="GP210" s="23"/>
      <c r="GQ210" s="23"/>
      <c r="GR210" s="23"/>
      <c r="GS210" s="23"/>
      <c r="GT210" s="23"/>
      <c r="GU210" s="23"/>
      <c r="GV210" s="23"/>
      <c r="GW210" s="23"/>
      <c r="GX210" s="23"/>
      <c r="GY210" s="23"/>
      <c r="GZ210" s="23"/>
      <c r="HA210" s="23"/>
      <c r="HB210" s="23">
        <f>T210</f>
        <v>3</v>
      </c>
      <c r="HC210" s="23"/>
      <c r="HD210" s="23"/>
      <c r="HE210" s="23"/>
      <c r="HF210" s="23">
        <f>T210</f>
        <v>3</v>
      </c>
      <c r="HG210" s="23"/>
      <c r="HH210" s="23"/>
      <c r="HI210" s="23"/>
      <c r="HJ210" s="23"/>
      <c r="HK210" s="23"/>
      <c r="HL210" s="23">
        <f>T210</f>
        <v>3</v>
      </c>
      <c r="HM210" s="23"/>
      <c r="HN210" s="23">
        <f>T210</f>
        <v>3</v>
      </c>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x14ac:dyDescent="0.2">
      <c r="A211" s="87"/>
      <c r="B211" s="88"/>
      <c r="C211" s="88" t="s">
        <v>460</v>
      </c>
      <c r="D211" s="89"/>
      <c r="E211" s="90">
        <v>118</v>
      </c>
      <c r="F211" s="91" t="s">
        <v>461</v>
      </c>
      <c r="G211" s="92"/>
      <c r="H211" s="93">
        <f>ROUND((Source!AF124*Source!AV124+Source!AE124*Source!AV124)*(Source!FX124)/100,2)</f>
        <v>1112.0899999999999</v>
      </c>
      <c r="I211" s="94">
        <f>T211</f>
        <v>100</v>
      </c>
      <c r="J211" s="96">
        <v>1.1200000000000001</v>
      </c>
      <c r="K211" s="95" t="e">
        <f>U211</f>
        <v>#REF!</v>
      </c>
      <c r="O211" s="23"/>
      <c r="P211" s="23"/>
      <c r="Q211" s="23"/>
      <c r="R211" s="23"/>
      <c r="S211" s="23"/>
      <c r="T211" s="23">
        <f>ROUND((ROUND(Source!AF124*Source!AV124*Source!I124,0)+ROUND(Source!AE124*Source!AV124*Source!I124,0))*(Source!DN124)/100,0)</f>
        <v>100</v>
      </c>
      <c r="U211" s="23" t="e">
        <f>Source!X124</f>
        <v>#REF!</v>
      </c>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v>1</v>
      </c>
      <c r="CW211" s="23"/>
      <c r="CX211" s="23"/>
      <c r="CY211" s="23"/>
      <c r="CZ211" s="23"/>
      <c r="DA211" s="23"/>
      <c r="DB211" s="23"/>
      <c r="DC211" s="23"/>
      <c r="DD211" s="23"/>
      <c r="DE211" s="23"/>
      <c r="DF211" s="23"/>
      <c r="DG211" s="23"/>
      <c r="DH211" s="23"/>
      <c r="DI211" s="23"/>
      <c r="DJ211" s="23"/>
      <c r="DK211" s="23"/>
      <c r="DL211" s="23"/>
      <c r="DM211" s="23"/>
      <c r="DN211" s="23"/>
      <c r="DO211" s="23"/>
      <c r="DP211" s="23"/>
      <c r="DQ211" s="23">
        <f>T211</f>
        <v>100</v>
      </c>
      <c r="DR211" s="23"/>
      <c r="DS211" s="23" t="e">
        <f>U211</f>
        <v>#REF!</v>
      </c>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f>T211</f>
        <v>100</v>
      </c>
      <c r="GZ211" s="23"/>
      <c r="HA211" s="23"/>
      <c r="HB211" s="23">
        <f>T211</f>
        <v>100</v>
      </c>
      <c r="HC211" s="23"/>
      <c r="HD211" s="23"/>
      <c r="HE211" s="23"/>
      <c r="HF211" s="23">
        <f>T211</f>
        <v>100</v>
      </c>
      <c r="HG211" s="23"/>
      <c r="HH211" s="23"/>
      <c r="HI211" s="23"/>
      <c r="HJ211" s="23"/>
      <c r="HK211" s="23"/>
      <c r="HL211" s="23">
        <f>T211</f>
        <v>100</v>
      </c>
      <c r="HM211" s="23"/>
      <c r="HN211" s="23">
        <f>T211</f>
        <v>100</v>
      </c>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x14ac:dyDescent="0.2">
      <c r="A212" s="87"/>
      <c r="B212" s="88"/>
      <c r="C212" s="88" t="s">
        <v>462</v>
      </c>
      <c r="D212" s="89"/>
      <c r="E212" s="90">
        <v>63</v>
      </c>
      <c r="F212" s="91" t="s">
        <v>461</v>
      </c>
      <c r="G212" s="92"/>
      <c r="H212" s="93">
        <f>ROUND((Source!AF124*Source!AV124+Source!AE124*Source!AV124)*(Source!FY124)/100,2)</f>
        <v>593.74</v>
      </c>
      <c r="I212" s="94">
        <f>T212</f>
        <v>54</v>
      </c>
      <c r="J212" s="96">
        <v>0.54</v>
      </c>
      <c r="K212" s="95" t="e">
        <f>U212</f>
        <v>#REF!</v>
      </c>
      <c r="O212" s="23"/>
      <c r="P212" s="23"/>
      <c r="Q212" s="23"/>
      <c r="R212" s="23"/>
      <c r="S212" s="23"/>
      <c r="T212" s="23">
        <f>ROUND((ROUND(Source!AF124*Source!AV124*Source!I124,0)+ROUND(Source!AE124*Source!AV124*Source!I124,0))*(Source!DO124)/100,0)</f>
        <v>54</v>
      </c>
      <c r="U212" s="23" t="e">
        <f>Source!Y124</f>
        <v>#REF!</v>
      </c>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v>1</v>
      </c>
      <c r="CW212" s="23"/>
      <c r="CX212" s="23"/>
      <c r="CY212" s="23"/>
      <c r="CZ212" s="23"/>
      <c r="DA212" s="23"/>
      <c r="DB212" s="23"/>
      <c r="DC212" s="23"/>
      <c r="DD212" s="23"/>
      <c r="DE212" s="23"/>
      <c r="DF212" s="23"/>
      <c r="DG212" s="23"/>
      <c r="DH212" s="23"/>
      <c r="DI212" s="23"/>
      <c r="DJ212" s="23"/>
      <c r="DK212" s="23"/>
      <c r="DL212" s="23"/>
      <c r="DM212" s="23"/>
      <c r="DN212" s="23"/>
      <c r="DO212" s="23"/>
      <c r="DP212" s="23"/>
      <c r="DQ212" s="23">
        <f>T212</f>
        <v>54</v>
      </c>
      <c r="DR212" s="23"/>
      <c r="DS212" s="23" t="e">
        <f>U212</f>
        <v>#REF!</v>
      </c>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f>T212</f>
        <v>54</v>
      </c>
      <c r="HA212" s="23"/>
      <c r="HB212" s="23">
        <f>T212</f>
        <v>54</v>
      </c>
      <c r="HC212" s="23"/>
      <c r="HD212" s="23"/>
      <c r="HE212" s="23"/>
      <c r="HF212" s="23">
        <f>T212</f>
        <v>54</v>
      </c>
      <c r="HG212" s="23"/>
      <c r="HH212" s="23"/>
      <c r="HI212" s="23"/>
      <c r="HJ212" s="23"/>
      <c r="HK212" s="23"/>
      <c r="HL212" s="23">
        <f>T212</f>
        <v>54</v>
      </c>
      <c r="HM212" s="23"/>
      <c r="HN212" s="23">
        <f>T212</f>
        <v>54</v>
      </c>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x14ac:dyDescent="0.2">
      <c r="A213" s="78"/>
      <c r="B213" s="79"/>
      <c r="C213" s="79" t="s">
        <v>463</v>
      </c>
      <c r="D213" s="80" t="s">
        <v>464</v>
      </c>
      <c r="E213" s="81">
        <v>103</v>
      </c>
      <c r="F213" s="82"/>
      <c r="G213" s="83"/>
      <c r="H213" s="82" t="e">
        <f>ROUND(Source!AH124,2)</f>
        <v>#REF!</v>
      </c>
      <c r="I213" s="97" t="e">
        <f>Source!U124</f>
        <v>#REF!</v>
      </c>
      <c r="J213" s="85"/>
      <c r="K213" s="86"/>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x14ac:dyDescent="0.2">
      <c r="A214" s="100">
        <v>2</v>
      </c>
      <c r="B214" s="109" t="s">
        <v>27</v>
      </c>
      <c r="C214" s="101" t="s">
        <v>28</v>
      </c>
      <c r="D214" s="102" t="s">
        <v>29</v>
      </c>
      <c r="E214" s="103">
        <f>Source!I126</f>
        <v>1.7999999999999998</v>
      </c>
      <c r="F214" s="104">
        <v>13.16</v>
      </c>
      <c r="G214" s="105"/>
      <c r="H214" s="104">
        <f>Source!AC125</f>
        <v>13.16</v>
      </c>
      <c r="I214" s="106">
        <f>T214</f>
        <v>24</v>
      </c>
      <c r="J214" s="107" t="s">
        <v>465</v>
      </c>
      <c r="K214" s="108">
        <f>U214</f>
        <v>158</v>
      </c>
      <c r="L214" s="23"/>
      <c r="M214" s="23"/>
      <c r="N214" s="23"/>
      <c r="O214" s="23"/>
      <c r="P214" s="23"/>
      <c r="Q214" s="23"/>
      <c r="R214" s="23"/>
      <c r="S214" s="23"/>
      <c r="T214" s="23">
        <f>ROUND(Source!AC125*Source!AW125*Source!I125,0)</f>
        <v>24</v>
      </c>
      <c r="U214" s="23">
        <f>Source!P126</f>
        <v>158</v>
      </c>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v>1</v>
      </c>
      <c r="CW214" s="23"/>
      <c r="CX214" s="23"/>
      <c r="CY214" s="23"/>
      <c r="CZ214" s="23"/>
      <c r="DA214" s="23"/>
      <c r="DB214" s="23"/>
      <c r="DC214" s="23"/>
      <c r="DD214" s="23"/>
      <c r="DE214" s="23"/>
      <c r="DF214" s="23"/>
      <c r="DG214" s="23"/>
      <c r="DH214" s="23"/>
      <c r="DI214" s="23"/>
      <c r="DJ214" s="23"/>
      <c r="DK214" s="23">
        <f>T214</f>
        <v>24</v>
      </c>
      <c r="DL214" s="23"/>
      <c r="DM214" s="23">
        <f>Source!P126</f>
        <v>158</v>
      </c>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f>T214</f>
        <v>24</v>
      </c>
      <c r="GK214" s="23"/>
      <c r="GL214" s="23"/>
      <c r="GM214" s="23"/>
      <c r="GN214" s="23">
        <f>T214</f>
        <v>24</v>
      </c>
      <c r="GO214" s="23"/>
      <c r="GP214" s="23">
        <f>T214</f>
        <v>24</v>
      </c>
      <c r="GQ214" s="23">
        <f>T214</f>
        <v>24</v>
      </c>
      <c r="GR214" s="23"/>
      <c r="GS214" s="23">
        <f>T214</f>
        <v>24</v>
      </c>
      <c r="GT214" s="23"/>
      <c r="GU214" s="23"/>
      <c r="GV214" s="23"/>
      <c r="GW214" s="23"/>
      <c r="GX214" s="23"/>
      <c r="GY214" s="23"/>
      <c r="GZ214" s="23"/>
      <c r="HA214" s="23"/>
      <c r="HB214" s="23">
        <f>T214</f>
        <v>24</v>
      </c>
      <c r="HC214" s="23"/>
      <c r="HD214" s="23"/>
      <c r="HE214" s="23"/>
      <c r="HF214" s="23">
        <f>T214</f>
        <v>24</v>
      </c>
      <c r="HG214" s="23"/>
      <c r="HH214" s="23"/>
      <c r="HI214" s="23"/>
      <c r="HJ214" s="23"/>
      <c r="HK214" s="23"/>
      <c r="HL214" s="23">
        <f>T214</f>
        <v>24</v>
      </c>
      <c r="HM214" s="23"/>
      <c r="HN214" s="23">
        <f>T214</f>
        <v>24</v>
      </c>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x14ac:dyDescent="0.2">
      <c r="A215" s="64"/>
      <c r="B215" s="111" t="s">
        <v>466</v>
      </c>
      <c r="C215" s="111" t="s">
        <v>467</v>
      </c>
      <c r="D215" s="63"/>
      <c r="E215" s="63"/>
      <c r="F215" s="63"/>
      <c r="G215" s="63"/>
      <c r="H215" s="63"/>
      <c r="I215" s="63"/>
      <c r="J215" s="63"/>
      <c r="K215" s="65"/>
    </row>
    <row r="216" spans="1:255" x14ac:dyDescent="0.2">
      <c r="A216" s="100">
        <v>3</v>
      </c>
      <c r="B216" s="109" t="s">
        <v>195</v>
      </c>
      <c r="C216" s="101" t="s">
        <v>196</v>
      </c>
      <c r="D216" s="102" t="s">
        <v>29</v>
      </c>
      <c r="E216" s="103">
        <f>Source!I128</f>
        <v>0.89999999999999991</v>
      </c>
      <c r="F216" s="104">
        <v>7.5</v>
      </c>
      <c r="G216" s="105"/>
      <c r="H216" s="104">
        <f>Source!AC127</f>
        <v>7.5</v>
      </c>
      <c r="I216" s="106">
        <f>T216</f>
        <v>7</v>
      </c>
      <c r="J216" s="107" t="s">
        <v>465</v>
      </c>
      <c r="K216" s="108">
        <f>U216</f>
        <v>17</v>
      </c>
      <c r="L216" s="23"/>
      <c r="M216" s="23"/>
      <c r="N216" s="23"/>
      <c r="O216" s="23"/>
      <c r="P216" s="23"/>
      <c r="Q216" s="23"/>
      <c r="R216" s="23"/>
      <c r="S216" s="23"/>
      <c r="T216" s="23">
        <f>ROUND(Source!AC127*Source!AW127*Source!I127,0)</f>
        <v>7</v>
      </c>
      <c r="U216" s="23">
        <f>Source!P128</f>
        <v>17</v>
      </c>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v>1</v>
      </c>
      <c r="CW216" s="23"/>
      <c r="CX216" s="23"/>
      <c r="CY216" s="23"/>
      <c r="CZ216" s="23"/>
      <c r="DA216" s="23"/>
      <c r="DB216" s="23"/>
      <c r="DC216" s="23"/>
      <c r="DD216" s="23"/>
      <c r="DE216" s="23"/>
      <c r="DF216" s="23"/>
      <c r="DG216" s="23"/>
      <c r="DH216" s="23"/>
      <c r="DI216" s="23"/>
      <c r="DJ216" s="23"/>
      <c r="DK216" s="23">
        <f>T216</f>
        <v>7</v>
      </c>
      <c r="DL216" s="23"/>
      <c r="DM216" s="23">
        <f>Source!P128</f>
        <v>17</v>
      </c>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f>T216</f>
        <v>7</v>
      </c>
      <c r="GK216" s="23"/>
      <c r="GL216" s="23"/>
      <c r="GM216" s="23"/>
      <c r="GN216" s="23">
        <f>T216</f>
        <v>7</v>
      </c>
      <c r="GO216" s="23"/>
      <c r="GP216" s="23">
        <f>T216</f>
        <v>7</v>
      </c>
      <c r="GQ216" s="23">
        <f>T216</f>
        <v>7</v>
      </c>
      <c r="GR216" s="23"/>
      <c r="GS216" s="23">
        <f>T216</f>
        <v>7</v>
      </c>
      <c r="GT216" s="23"/>
      <c r="GU216" s="23"/>
      <c r="GV216" s="23"/>
      <c r="GW216" s="23"/>
      <c r="GX216" s="23"/>
      <c r="GY216" s="23"/>
      <c r="GZ216" s="23"/>
      <c r="HA216" s="23"/>
      <c r="HB216" s="23">
        <f>T216</f>
        <v>7</v>
      </c>
      <c r="HC216" s="23"/>
      <c r="HD216" s="23"/>
      <c r="HE216" s="23"/>
      <c r="HF216" s="23">
        <f>T216</f>
        <v>7</v>
      </c>
      <c r="HG216" s="23"/>
      <c r="HH216" s="23"/>
      <c r="HI216" s="23"/>
      <c r="HJ216" s="23"/>
      <c r="HK216" s="23"/>
      <c r="HL216" s="23">
        <f>T216</f>
        <v>7</v>
      </c>
      <c r="HM216" s="23"/>
      <c r="HN216" s="23">
        <f>T216</f>
        <v>7</v>
      </c>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x14ac:dyDescent="0.2">
      <c r="A217" s="64"/>
      <c r="B217" s="111" t="s">
        <v>466</v>
      </c>
      <c r="C217" s="111" t="s">
        <v>468</v>
      </c>
      <c r="D217" s="63"/>
      <c r="E217" s="63"/>
      <c r="F217" s="63"/>
      <c r="G217" s="63"/>
      <c r="H217" s="63"/>
      <c r="I217" s="63"/>
      <c r="J217" s="63"/>
      <c r="K217" s="65"/>
    </row>
    <row r="218" spans="1:255" x14ac:dyDescent="0.2">
      <c r="A218" s="100">
        <v>4</v>
      </c>
      <c r="B218" s="109" t="s">
        <v>199</v>
      </c>
      <c r="C218" s="101" t="s">
        <v>200</v>
      </c>
      <c r="D218" s="102" t="s">
        <v>29</v>
      </c>
      <c r="E218" s="103">
        <f>Source!I130</f>
        <v>6.93</v>
      </c>
      <c r="F218" s="104">
        <v>2.72</v>
      </c>
      <c r="G218" s="105"/>
      <c r="H218" s="104">
        <f>Source!AC129</f>
        <v>2.72</v>
      </c>
      <c r="I218" s="106">
        <f>T218</f>
        <v>19</v>
      </c>
      <c r="J218" s="107" t="s">
        <v>465</v>
      </c>
      <c r="K218" s="108">
        <f>U218</f>
        <v>134</v>
      </c>
      <c r="L218" s="23"/>
      <c r="M218" s="23"/>
      <c r="N218" s="23"/>
      <c r="O218" s="23"/>
      <c r="P218" s="23"/>
      <c r="Q218" s="23"/>
      <c r="R218" s="23"/>
      <c r="S218" s="23"/>
      <c r="T218" s="23">
        <f>ROUND(Source!AC129*Source!AW129*Source!I129,0)</f>
        <v>19</v>
      </c>
      <c r="U218" s="23">
        <f>Source!P130</f>
        <v>134</v>
      </c>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v>1</v>
      </c>
      <c r="CW218" s="23"/>
      <c r="CX218" s="23"/>
      <c r="CY218" s="23"/>
      <c r="CZ218" s="23"/>
      <c r="DA218" s="23"/>
      <c r="DB218" s="23"/>
      <c r="DC218" s="23"/>
      <c r="DD218" s="23"/>
      <c r="DE218" s="23"/>
      <c r="DF218" s="23"/>
      <c r="DG218" s="23"/>
      <c r="DH218" s="23"/>
      <c r="DI218" s="23"/>
      <c r="DJ218" s="23"/>
      <c r="DK218" s="23">
        <f>T218</f>
        <v>19</v>
      </c>
      <c r="DL218" s="23"/>
      <c r="DM218" s="23">
        <f>Source!P130</f>
        <v>134</v>
      </c>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f>T218</f>
        <v>19</v>
      </c>
      <c r="GK218" s="23"/>
      <c r="GL218" s="23"/>
      <c r="GM218" s="23"/>
      <c r="GN218" s="23">
        <f>T218</f>
        <v>19</v>
      </c>
      <c r="GO218" s="23"/>
      <c r="GP218" s="23">
        <f>T218</f>
        <v>19</v>
      </c>
      <c r="GQ218" s="23">
        <f>T218</f>
        <v>19</v>
      </c>
      <c r="GR218" s="23"/>
      <c r="GS218" s="23">
        <f>T218</f>
        <v>19</v>
      </c>
      <c r="GT218" s="23"/>
      <c r="GU218" s="23"/>
      <c r="GV218" s="23"/>
      <c r="GW218" s="23"/>
      <c r="GX218" s="23"/>
      <c r="GY218" s="23"/>
      <c r="GZ218" s="23"/>
      <c r="HA218" s="23"/>
      <c r="HB218" s="23">
        <f>T218</f>
        <v>19</v>
      </c>
      <c r="HC218" s="23"/>
      <c r="HD218" s="23"/>
      <c r="HE218" s="23"/>
      <c r="HF218" s="23">
        <f>T218</f>
        <v>19</v>
      </c>
      <c r="HG218" s="23"/>
      <c r="HH218" s="23"/>
      <c r="HI218" s="23"/>
      <c r="HJ218" s="23"/>
      <c r="HK218" s="23"/>
      <c r="HL218" s="23">
        <f>T218</f>
        <v>19</v>
      </c>
      <c r="HM218" s="23"/>
      <c r="HN218" s="23">
        <f>T218</f>
        <v>19</v>
      </c>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x14ac:dyDescent="0.2">
      <c r="A219" s="64"/>
      <c r="B219" s="111" t="s">
        <v>466</v>
      </c>
      <c r="C219" s="111" t="s">
        <v>468</v>
      </c>
      <c r="D219" s="63"/>
      <c r="E219" s="63"/>
      <c r="F219" s="63"/>
      <c r="G219" s="63"/>
      <c r="H219" s="63"/>
      <c r="I219" s="63"/>
      <c r="J219" s="63"/>
      <c r="K219" s="65"/>
    </row>
    <row r="220" spans="1:255" ht="24" x14ac:dyDescent="0.2">
      <c r="A220" s="100">
        <v>5</v>
      </c>
      <c r="B220" s="109" t="s">
        <v>43</v>
      </c>
      <c r="C220" s="101" t="s">
        <v>44</v>
      </c>
      <c r="D220" s="102" t="s">
        <v>45</v>
      </c>
      <c r="E220" s="103">
        <f>Source!I132</f>
        <v>15.93</v>
      </c>
      <c r="F220" s="104">
        <v>0.17</v>
      </c>
      <c r="G220" s="105"/>
      <c r="H220" s="104">
        <f>Source!AC131</f>
        <v>0.17</v>
      </c>
      <c r="I220" s="106">
        <f>T220</f>
        <v>3</v>
      </c>
      <c r="J220" s="107" t="s">
        <v>465</v>
      </c>
      <c r="K220" s="108">
        <f>U220</f>
        <v>34</v>
      </c>
      <c r="L220" s="23"/>
      <c r="M220" s="23"/>
      <c r="N220" s="23"/>
      <c r="O220" s="23"/>
      <c r="P220" s="23"/>
      <c r="Q220" s="23"/>
      <c r="R220" s="23"/>
      <c r="S220" s="23"/>
      <c r="T220" s="23">
        <f>ROUND(Source!AC131*Source!AW131*Source!I131,0)</f>
        <v>3</v>
      </c>
      <c r="U220" s="23">
        <f>Source!P132</f>
        <v>34</v>
      </c>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v>1</v>
      </c>
      <c r="CW220" s="23"/>
      <c r="CX220" s="23"/>
      <c r="CY220" s="23"/>
      <c r="CZ220" s="23"/>
      <c r="DA220" s="23"/>
      <c r="DB220" s="23"/>
      <c r="DC220" s="23"/>
      <c r="DD220" s="23"/>
      <c r="DE220" s="23"/>
      <c r="DF220" s="23"/>
      <c r="DG220" s="23"/>
      <c r="DH220" s="23"/>
      <c r="DI220" s="23"/>
      <c r="DJ220" s="23"/>
      <c r="DK220" s="23">
        <f>T220</f>
        <v>3</v>
      </c>
      <c r="DL220" s="23"/>
      <c r="DM220" s="23">
        <f>Source!P132</f>
        <v>34</v>
      </c>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f>T220</f>
        <v>3</v>
      </c>
      <c r="GK220" s="23"/>
      <c r="GL220" s="23"/>
      <c r="GM220" s="23"/>
      <c r="GN220" s="23">
        <f>T220</f>
        <v>3</v>
      </c>
      <c r="GO220" s="23"/>
      <c r="GP220" s="23">
        <f>T220</f>
        <v>3</v>
      </c>
      <c r="GQ220" s="23">
        <f>T220</f>
        <v>3</v>
      </c>
      <c r="GR220" s="23"/>
      <c r="GS220" s="23">
        <f>T220</f>
        <v>3</v>
      </c>
      <c r="GT220" s="23"/>
      <c r="GU220" s="23"/>
      <c r="GV220" s="23"/>
      <c r="GW220" s="23"/>
      <c r="GX220" s="23"/>
      <c r="GY220" s="23"/>
      <c r="GZ220" s="23"/>
      <c r="HA220" s="23"/>
      <c r="HB220" s="23">
        <f>T220</f>
        <v>3</v>
      </c>
      <c r="HC220" s="23"/>
      <c r="HD220" s="23"/>
      <c r="HE220" s="23"/>
      <c r="HF220" s="23">
        <f>T220</f>
        <v>3</v>
      </c>
      <c r="HG220" s="23"/>
      <c r="HH220" s="23"/>
      <c r="HI220" s="23"/>
      <c r="HJ220" s="23"/>
      <c r="HK220" s="23"/>
      <c r="HL220" s="23">
        <f>T220</f>
        <v>3</v>
      </c>
      <c r="HM220" s="23"/>
      <c r="HN220" s="23">
        <f>T220</f>
        <v>3</v>
      </c>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x14ac:dyDescent="0.2">
      <c r="A221" s="64"/>
      <c r="B221" s="111" t="s">
        <v>466</v>
      </c>
      <c r="C221" s="111" t="s">
        <v>469</v>
      </c>
      <c r="D221" s="63"/>
      <c r="E221" s="63"/>
      <c r="F221" s="63"/>
      <c r="G221" s="63"/>
      <c r="H221" s="63"/>
      <c r="I221" s="63"/>
      <c r="J221" s="63"/>
      <c r="K221" s="65"/>
    </row>
    <row r="222" spans="1:255" ht="24" x14ac:dyDescent="0.2">
      <c r="A222" s="100">
        <v>6</v>
      </c>
      <c r="B222" s="109" t="s">
        <v>49</v>
      </c>
      <c r="C222" s="101" t="s">
        <v>50</v>
      </c>
      <c r="D222" s="102" t="s">
        <v>45</v>
      </c>
      <c r="E222" s="103">
        <f>Source!I134</f>
        <v>14.58</v>
      </c>
      <c r="F222" s="104">
        <v>1.74</v>
      </c>
      <c r="G222" s="105"/>
      <c r="H222" s="104">
        <f>Source!AC133</f>
        <v>1.74</v>
      </c>
      <c r="I222" s="106">
        <f>T222</f>
        <v>25</v>
      </c>
      <c r="J222" s="107" t="s">
        <v>465</v>
      </c>
      <c r="K222" s="108">
        <f>U222</f>
        <v>31</v>
      </c>
      <c r="L222" s="23"/>
      <c r="M222" s="23"/>
      <c r="N222" s="23"/>
      <c r="O222" s="23"/>
      <c r="P222" s="23"/>
      <c r="Q222" s="23"/>
      <c r="R222" s="23"/>
      <c r="S222" s="23"/>
      <c r="T222" s="23">
        <f>ROUND(Source!AC133*Source!AW133*Source!I133,0)</f>
        <v>25</v>
      </c>
      <c r="U222" s="23">
        <f>Source!P134</f>
        <v>31</v>
      </c>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v>1</v>
      </c>
      <c r="CW222" s="23"/>
      <c r="CX222" s="23"/>
      <c r="CY222" s="23"/>
      <c r="CZ222" s="23"/>
      <c r="DA222" s="23"/>
      <c r="DB222" s="23"/>
      <c r="DC222" s="23"/>
      <c r="DD222" s="23"/>
      <c r="DE222" s="23"/>
      <c r="DF222" s="23"/>
      <c r="DG222" s="23"/>
      <c r="DH222" s="23"/>
      <c r="DI222" s="23"/>
      <c r="DJ222" s="23"/>
      <c r="DK222" s="23">
        <f>T222</f>
        <v>25</v>
      </c>
      <c r="DL222" s="23"/>
      <c r="DM222" s="23">
        <f>Source!P134</f>
        <v>31</v>
      </c>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f>T222</f>
        <v>25</v>
      </c>
      <c r="GK222" s="23"/>
      <c r="GL222" s="23"/>
      <c r="GM222" s="23"/>
      <c r="GN222" s="23">
        <f>T222</f>
        <v>25</v>
      </c>
      <c r="GO222" s="23"/>
      <c r="GP222" s="23">
        <f>T222</f>
        <v>25</v>
      </c>
      <c r="GQ222" s="23">
        <f>T222</f>
        <v>25</v>
      </c>
      <c r="GR222" s="23"/>
      <c r="GS222" s="23">
        <f>T222</f>
        <v>25</v>
      </c>
      <c r="GT222" s="23"/>
      <c r="GU222" s="23"/>
      <c r="GV222" s="23"/>
      <c r="GW222" s="23"/>
      <c r="GX222" s="23"/>
      <c r="GY222" s="23"/>
      <c r="GZ222" s="23"/>
      <c r="HA222" s="23"/>
      <c r="HB222" s="23">
        <f>T222</f>
        <v>25</v>
      </c>
      <c r="HC222" s="23"/>
      <c r="HD222" s="23"/>
      <c r="HE222" s="23"/>
      <c r="HF222" s="23">
        <f>T222</f>
        <v>25</v>
      </c>
      <c r="HG222" s="23"/>
      <c r="HH222" s="23"/>
      <c r="HI222" s="23"/>
      <c r="HJ222" s="23"/>
      <c r="HK222" s="23"/>
      <c r="HL222" s="23">
        <f>T222</f>
        <v>25</v>
      </c>
      <c r="HM222" s="23"/>
      <c r="HN222" s="23">
        <f>T222</f>
        <v>25</v>
      </c>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x14ac:dyDescent="0.2">
      <c r="A223" s="64"/>
      <c r="B223" s="111" t="s">
        <v>466</v>
      </c>
      <c r="C223" s="111" t="s">
        <v>469</v>
      </c>
      <c r="D223" s="63"/>
      <c r="E223" s="63"/>
      <c r="F223" s="63"/>
      <c r="G223" s="63"/>
      <c r="H223" s="63"/>
      <c r="I223" s="63"/>
      <c r="J223" s="63"/>
      <c r="K223" s="65"/>
    </row>
    <row r="224" spans="1:255" ht="36" x14ac:dyDescent="0.2">
      <c r="A224" s="100">
        <v>7</v>
      </c>
      <c r="B224" s="109" t="s">
        <v>205</v>
      </c>
      <c r="C224" s="101" t="s">
        <v>206</v>
      </c>
      <c r="D224" s="102" t="s">
        <v>45</v>
      </c>
      <c r="E224" s="103">
        <f>Source!I136</f>
        <v>10.53</v>
      </c>
      <c r="F224" s="104">
        <v>0.6</v>
      </c>
      <c r="G224" s="105"/>
      <c r="H224" s="104">
        <f>Source!AC135</f>
        <v>0.6</v>
      </c>
      <c r="I224" s="106">
        <f>T224</f>
        <v>6</v>
      </c>
      <c r="J224" s="107" t="s">
        <v>465</v>
      </c>
      <c r="K224" s="108">
        <f>U224</f>
        <v>22</v>
      </c>
      <c r="L224" s="23"/>
      <c r="M224" s="23"/>
      <c r="N224" s="23"/>
      <c r="O224" s="23"/>
      <c r="P224" s="23"/>
      <c r="Q224" s="23"/>
      <c r="R224" s="23"/>
      <c r="S224" s="23"/>
      <c r="T224" s="23">
        <f>ROUND(Source!AC135*Source!AW135*Source!I135,0)</f>
        <v>6</v>
      </c>
      <c r="U224" s="23">
        <f>Source!P136</f>
        <v>22</v>
      </c>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v>1</v>
      </c>
      <c r="CW224" s="23"/>
      <c r="CX224" s="23"/>
      <c r="CY224" s="23"/>
      <c r="CZ224" s="23"/>
      <c r="DA224" s="23"/>
      <c r="DB224" s="23"/>
      <c r="DC224" s="23"/>
      <c r="DD224" s="23"/>
      <c r="DE224" s="23"/>
      <c r="DF224" s="23"/>
      <c r="DG224" s="23"/>
      <c r="DH224" s="23"/>
      <c r="DI224" s="23"/>
      <c r="DJ224" s="23"/>
      <c r="DK224" s="23">
        <f>T224</f>
        <v>6</v>
      </c>
      <c r="DL224" s="23"/>
      <c r="DM224" s="23">
        <f>Source!P136</f>
        <v>22</v>
      </c>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f>T224</f>
        <v>6</v>
      </c>
      <c r="GK224" s="23"/>
      <c r="GL224" s="23"/>
      <c r="GM224" s="23"/>
      <c r="GN224" s="23">
        <f>T224</f>
        <v>6</v>
      </c>
      <c r="GO224" s="23"/>
      <c r="GP224" s="23">
        <f>T224</f>
        <v>6</v>
      </c>
      <c r="GQ224" s="23">
        <f>T224</f>
        <v>6</v>
      </c>
      <c r="GR224" s="23"/>
      <c r="GS224" s="23">
        <f>T224</f>
        <v>6</v>
      </c>
      <c r="GT224" s="23"/>
      <c r="GU224" s="23"/>
      <c r="GV224" s="23"/>
      <c r="GW224" s="23"/>
      <c r="GX224" s="23"/>
      <c r="GY224" s="23"/>
      <c r="GZ224" s="23"/>
      <c r="HA224" s="23"/>
      <c r="HB224" s="23">
        <f>T224</f>
        <v>6</v>
      </c>
      <c r="HC224" s="23"/>
      <c r="HD224" s="23"/>
      <c r="HE224" s="23"/>
      <c r="HF224" s="23">
        <f>T224</f>
        <v>6</v>
      </c>
      <c r="HG224" s="23"/>
      <c r="HH224" s="23"/>
      <c r="HI224" s="23"/>
      <c r="HJ224" s="23"/>
      <c r="HK224" s="23"/>
      <c r="HL224" s="23">
        <f>T224</f>
        <v>6</v>
      </c>
      <c r="HM224" s="23"/>
      <c r="HN224" s="23">
        <f>T224</f>
        <v>6</v>
      </c>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x14ac:dyDescent="0.2">
      <c r="A225" s="64"/>
      <c r="B225" s="111" t="s">
        <v>466</v>
      </c>
      <c r="C225" s="111" t="s">
        <v>469</v>
      </c>
      <c r="D225" s="63"/>
      <c r="E225" s="63"/>
      <c r="F225" s="63"/>
      <c r="G225" s="63"/>
      <c r="H225" s="63"/>
      <c r="I225" s="63"/>
      <c r="J225" s="63"/>
      <c r="K225" s="65"/>
    </row>
    <row r="226" spans="1:255" x14ac:dyDescent="0.2">
      <c r="A226" s="100">
        <v>8</v>
      </c>
      <c r="B226" s="109" t="s">
        <v>209</v>
      </c>
      <c r="C226" s="101" t="s">
        <v>210</v>
      </c>
      <c r="D226" s="102" t="s">
        <v>59</v>
      </c>
      <c r="E226" s="103">
        <f>Source!I138</f>
        <v>9.18</v>
      </c>
      <c r="F226" s="104">
        <v>15.1</v>
      </c>
      <c r="G226" s="105"/>
      <c r="H226" s="104">
        <f>Source!AC137</f>
        <v>15.1</v>
      </c>
      <c r="I226" s="106">
        <f>T226</f>
        <v>139</v>
      </c>
      <c r="J226" s="107" t="s">
        <v>465</v>
      </c>
      <c r="K226" s="108">
        <f>U226</f>
        <v>951</v>
      </c>
      <c r="L226" s="23"/>
      <c r="M226" s="23"/>
      <c r="N226" s="23"/>
      <c r="O226" s="23"/>
      <c r="P226" s="23"/>
      <c r="Q226" s="23"/>
      <c r="R226" s="23"/>
      <c r="S226" s="23"/>
      <c r="T226" s="23">
        <f>ROUND(Source!AC137*Source!AW137*Source!I137,0)</f>
        <v>139</v>
      </c>
      <c r="U226" s="23">
        <f>Source!P138</f>
        <v>951</v>
      </c>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v>1</v>
      </c>
      <c r="CW226" s="23"/>
      <c r="CX226" s="23"/>
      <c r="CY226" s="23"/>
      <c r="CZ226" s="23"/>
      <c r="DA226" s="23"/>
      <c r="DB226" s="23"/>
      <c r="DC226" s="23"/>
      <c r="DD226" s="23"/>
      <c r="DE226" s="23"/>
      <c r="DF226" s="23"/>
      <c r="DG226" s="23"/>
      <c r="DH226" s="23"/>
      <c r="DI226" s="23"/>
      <c r="DJ226" s="23"/>
      <c r="DK226" s="23">
        <f>T226</f>
        <v>139</v>
      </c>
      <c r="DL226" s="23"/>
      <c r="DM226" s="23">
        <f>Source!P138</f>
        <v>951</v>
      </c>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f>T226</f>
        <v>139</v>
      </c>
      <c r="GK226" s="23"/>
      <c r="GL226" s="23"/>
      <c r="GM226" s="23"/>
      <c r="GN226" s="23">
        <f>T226</f>
        <v>139</v>
      </c>
      <c r="GO226" s="23"/>
      <c r="GP226" s="23">
        <f>T226</f>
        <v>139</v>
      </c>
      <c r="GQ226" s="23">
        <f>T226</f>
        <v>139</v>
      </c>
      <c r="GR226" s="23"/>
      <c r="GS226" s="23">
        <f>T226</f>
        <v>139</v>
      </c>
      <c r="GT226" s="23"/>
      <c r="GU226" s="23"/>
      <c r="GV226" s="23"/>
      <c r="GW226" s="23"/>
      <c r="GX226" s="23"/>
      <c r="GY226" s="23"/>
      <c r="GZ226" s="23"/>
      <c r="HA226" s="23"/>
      <c r="HB226" s="23">
        <f>T226</f>
        <v>139</v>
      </c>
      <c r="HC226" s="23"/>
      <c r="HD226" s="23"/>
      <c r="HE226" s="23"/>
      <c r="HF226" s="23">
        <f>T226</f>
        <v>139</v>
      </c>
      <c r="HG226" s="23"/>
      <c r="HH226" s="23"/>
      <c r="HI226" s="23"/>
      <c r="HJ226" s="23"/>
      <c r="HK226" s="23"/>
      <c r="HL226" s="23">
        <f>T226</f>
        <v>139</v>
      </c>
      <c r="HM226" s="23"/>
      <c r="HN226" s="23">
        <f>T226</f>
        <v>139</v>
      </c>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x14ac:dyDescent="0.2">
      <c r="A227" s="64"/>
      <c r="B227" s="111" t="s">
        <v>466</v>
      </c>
      <c r="C227" s="111" t="s">
        <v>532</v>
      </c>
      <c r="D227" s="63"/>
      <c r="E227" s="63"/>
      <c r="F227" s="63"/>
      <c r="G227" s="63"/>
      <c r="H227" s="63"/>
      <c r="I227" s="63"/>
      <c r="J227" s="63"/>
      <c r="K227" s="65"/>
    </row>
    <row r="228" spans="1:255" x14ac:dyDescent="0.2">
      <c r="A228" s="100">
        <v>9</v>
      </c>
      <c r="B228" s="109" t="s">
        <v>214</v>
      </c>
      <c r="C228" s="101" t="s">
        <v>215</v>
      </c>
      <c r="D228" s="102" t="s">
        <v>65</v>
      </c>
      <c r="E228" s="103">
        <f>Source!I140</f>
        <v>340.92</v>
      </c>
      <c r="F228" s="104">
        <v>0.02</v>
      </c>
      <c r="G228" s="105"/>
      <c r="H228" s="104">
        <f>Source!AC139</f>
        <v>0.02</v>
      </c>
      <c r="I228" s="106">
        <f>T228</f>
        <v>7</v>
      </c>
      <c r="J228" s="107" t="s">
        <v>465</v>
      </c>
      <c r="K228" s="108">
        <f>U228</f>
        <v>103</v>
      </c>
      <c r="L228" s="23"/>
      <c r="M228" s="23"/>
      <c r="N228" s="23"/>
      <c r="O228" s="23"/>
      <c r="P228" s="23"/>
      <c r="Q228" s="23"/>
      <c r="R228" s="23"/>
      <c r="S228" s="23"/>
      <c r="T228" s="23">
        <f>ROUND(Source!AC139*Source!AW139*Source!I139,0)</f>
        <v>7</v>
      </c>
      <c r="U228" s="23">
        <f>Source!P140</f>
        <v>103</v>
      </c>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v>1</v>
      </c>
      <c r="CW228" s="23"/>
      <c r="CX228" s="23"/>
      <c r="CY228" s="23"/>
      <c r="CZ228" s="23"/>
      <c r="DA228" s="23"/>
      <c r="DB228" s="23"/>
      <c r="DC228" s="23"/>
      <c r="DD228" s="23"/>
      <c r="DE228" s="23"/>
      <c r="DF228" s="23"/>
      <c r="DG228" s="23"/>
      <c r="DH228" s="23"/>
      <c r="DI228" s="23"/>
      <c r="DJ228" s="23"/>
      <c r="DK228" s="23">
        <f>T228</f>
        <v>7</v>
      </c>
      <c r="DL228" s="23"/>
      <c r="DM228" s="23">
        <f>Source!P140</f>
        <v>103</v>
      </c>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f>T228</f>
        <v>7</v>
      </c>
      <c r="GK228" s="23"/>
      <c r="GL228" s="23"/>
      <c r="GM228" s="23"/>
      <c r="GN228" s="23">
        <f>T228</f>
        <v>7</v>
      </c>
      <c r="GO228" s="23"/>
      <c r="GP228" s="23">
        <f>T228</f>
        <v>7</v>
      </c>
      <c r="GQ228" s="23">
        <f>T228</f>
        <v>7</v>
      </c>
      <c r="GR228" s="23"/>
      <c r="GS228" s="23">
        <f>T228</f>
        <v>7</v>
      </c>
      <c r="GT228" s="23"/>
      <c r="GU228" s="23"/>
      <c r="GV228" s="23"/>
      <c r="GW228" s="23"/>
      <c r="GX228" s="23"/>
      <c r="GY228" s="23"/>
      <c r="GZ228" s="23"/>
      <c r="HA228" s="23"/>
      <c r="HB228" s="23">
        <f>T228</f>
        <v>7</v>
      </c>
      <c r="HC228" s="23"/>
      <c r="HD228" s="23"/>
      <c r="HE228" s="23"/>
      <c r="HF228" s="23">
        <f>T228</f>
        <v>7</v>
      </c>
      <c r="HG228" s="23"/>
      <c r="HH228" s="23"/>
      <c r="HI228" s="23"/>
      <c r="HJ228" s="23"/>
      <c r="HK228" s="23"/>
      <c r="HL228" s="23">
        <f>T228</f>
        <v>7</v>
      </c>
      <c r="HM228" s="23"/>
      <c r="HN228" s="23">
        <f>T228</f>
        <v>7</v>
      </c>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x14ac:dyDescent="0.2">
      <c r="A229" s="64"/>
      <c r="B229" s="111" t="s">
        <v>466</v>
      </c>
      <c r="C229" s="111" t="s">
        <v>471</v>
      </c>
      <c r="D229" s="63"/>
      <c r="E229" s="63"/>
      <c r="F229" s="63"/>
      <c r="G229" s="63"/>
      <c r="H229" s="63"/>
      <c r="I229" s="63"/>
      <c r="J229" s="63"/>
      <c r="K229" s="65"/>
    </row>
    <row r="230" spans="1:255" x14ac:dyDescent="0.2">
      <c r="A230" s="100">
        <v>10</v>
      </c>
      <c r="B230" s="109" t="s">
        <v>218</v>
      </c>
      <c r="C230" s="101" t="s">
        <v>219</v>
      </c>
      <c r="D230" s="102" t="s">
        <v>65</v>
      </c>
      <c r="E230" s="103">
        <f>Source!I142</f>
        <v>6.3</v>
      </c>
      <c r="F230" s="104">
        <v>0.7</v>
      </c>
      <c r="G230" s="105"/>
      <c r="H230" s="104">
        <f>Source!AC141</f>
        <v>0.7</v>
      </c>
      <c r="I230" s="106">
        <f>T230</f>
        <v>4</v>
      </c>
      <c r="J230" s="107" t="s">
        <v>465</v>
      </c>
      <c r="K230" s="108">
        <f>U230</f>
        <v>7</v>
      </c>
      <c r="L230" s="23"/>
      <c r="M230" s="23"/>
      <c r="N230" s="23"/>
      <c r="O230" s="23"/>
      <c r="P230" s="23"/>
      <c r="Q230" s="23"/>
      <c r="R230" s="23"/>
      <c r="S230" s="23"/>
      <c r="T230" s="23">
        <f>ROUND(Source!AC141*Source!AW141*Source!I141,0)</f>
        <v>4</v>
      </c>
      <c r="U230" s="23">
        <f>Source!P142</f>
        <v>7</v>
      </c>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v>1</v>
      </c>
      <c r="CW230" s="23"/>
      <c r="CX230" s="23"/>
      <c r="CY230" s="23"/>
      <c r="CZ230" s="23"/>
      <c r="DA230" s="23"/>
      <c r="DB230" s="23"/>
      <c r="DC230" s="23"/>
      <c r="DD230" s="23"/>
      <c r="DE230" s="23"/>
      <c r="DF230" s="23"/>
      <c r="DG230" s="23"/>
      <c r="DH230" s="23"/>
      <c r="DI230" s="23"/>
      <c r="DJ230" s="23"/>
      <c r="DK230" s="23">
        <f>T230</f>
        <v>4</v>
      </c>
      <c r="DL230" s="23"/>
      <c r="DM230" s="23">
        <f>Source!P142</f>
        <v>7</v>
      </c>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f>T230</f>
        <v>4</v>
      </c>
      <c r="GK230" s="23"/>
      <c r="GL230" s="23"/>
      <c r="GM230" s="23"/>
      <c r="GN230" s="23">
        <f>T230</f>
        <v>4</v>
      </c>
      <c r="GO230" s="23"/>
      <c r="GP230" s="23">
        <f>T230</f>
        <v>4</v>
      </c>
      <c r="GQ230" s="23">
        <f>T230</f>
        <v>4</v>
      </c>
      <c r="GR230" s="23"/>
      <c r="GS230" s="23">
        <f>T230</f>
        <v>4</v>
      </c>
      <c r="GT230" s="23"/>
      <c r="GU230" s="23"/>
      <c r="GV230" s="23"/>
      <c r="GW230" s="23"/>
      <c r="GX230" s="23"/>
      <c r="GY230" s="23"/>
      <c r="GZ230" s="23"/>
      <c r="HA230" s="23"/>
      <c r="HB230" s="23">
        <f>T230</f>
        <v>4</v>
      </c>
      <c r="HC230" s="23"/>
      <c r="HD230" s="23"/>
      <c r="HE230" s="23"/>
      <c r="HF230" s="23">
        <f>T230</f>
        <v>4</v>
      </c>
      <c r="HG230" s="23"/>
      <c r="HH230" s="23"/>
      <c r="HI230" s="23"/>
      <c r="HJ230" s="23"/>
      <c r="HK230" s="23"/>
      <c r="HL230" s="23">
        <f>T230</f>
        <v>4</v>
      </c>
      <c r="HM230" s="23"/>
      <c r="HN230" s="23">
        <f>T230</f>
        <v>4</v>
      </c>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x14ac:dyDescent="0.2">
      <c r="A231" s="64"/>
      <c r="B231" s="111" t="s">
        <v>466</v>
      </c>
      <c r="C231" s="111" t="s">
        <v>533</v>
      </c>
      <c r="D231" s="63"/>
      <c r="E231" s="63"/>
      <c r="F231" s="63"/>
      <c r="G231" s="63"/>
      <c r="H231" s="63"/>
      <c r="I231" s="63"/>
      <c r="J231" s="63"/>
      <c r="K231" s="65"/>
    </row>
    <row r="232" spans="1:255" x14ac:dyDescent="0.2">
      <c r="A232" s="100">
        <v>11</v>
      </c>
      <c r="B232" s="109" t="s">
        <v>73</v>
      </c>
      <c r="C232" s="101" t="s">
        <v>74</v>
      </c>
      <c r="D232" s="102" t="s">
        <v>65</v>
      </c>
      <c r="E232" s="103">
        <f>Source!I144</f>
        <v>14.67</v>
      </c>
      <c r="F232" s="104">
        <v>0.08</v>
      </c>
      <c r="G232" s="105"/>
      <c r="H232" s="104">
        <f>Source!AC143</f>
        <v>0.08</v>
      </c>
      <c r="I232" s="106">
        <f>T232</f>
        <v>1</v>
      </c>
      <c r="J232" s="107" t="s">
        <v>465</v>
      </c>
      <c r="K232" s="108">
        <f>U232</f>
        <v>17</v>
      </c>
      <c r="L232" s="23"/>
      <c r="M232" s="23"/>
      <c r="N232" s="23"/>
      <c r="O232" s="23"/>
      <c r="P232" s="23"/>
      <c r="Q232" s="23"/>
      <c r="R232" s="23"/>
      <c r="S232" s="23"/>
      <c r="T232" s="23">
        <f>ROUND(Source!AC143*Source!AW143*Source!I143,0)</f>
        <v>1</v>
      </c>
      <c r="U232" s="23">
        <f>Source!P144</f>
        <v>17</v>
      </c>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v>1</v>
      </c>
      <c r="CW232" s="23"/>
      <c r="CX232" s="23"/>
      <c r="CY232" s="23"/>
      <c r="CZ232" s="23"/>
      <c r="DA232" s="23"/>
      <c r="DB232" s="23"/>
      <c r="DC232" s="23"/>
      <c r="DD232" s="23"/>
      <c r="DE232" s="23"/>
      <c r="DF232" s="23"/>
      <c r="DG232" s="23"/>
      <c r="DH232" s="23"/>
      <c r="DI232" s="23"/>
      <c r="DJ232" s="23"/>
      <c r="DK232" s="23">
        <f>T232</f>
        <v>1</v>
      </c>
      <c r="DL232" s="23"/>
      <c r="DM232" s="23">
        <f>Source!P144</f>
        <v>17</v>
      </c>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f>T232</f>
        <v>1</v>
      </c>
      <c r="GK232" s="23"/>
      <c r="GL232" s="23"/>
      <c r="GM232" s="23"/>
      <c r="GN232" s="23">
        <f>T232</f>
        <v>1</v>
      </c>
      <c r="GO232" s="23"/>
      <c r="GP232" s="23">
        <f>T232</f>
        <v>1</v>
      </c>
      <c r="GQ232" s="23">
        <f>T232</f>
        <v>1</v>
      </c>
      <c r="GR232" s="23"/>
      <c r="GS232" s="23">
        <f>T232</f>
        <v>1</v>
      </c>
      <c r="GT232" s="23"/>
      <c r="GU232" s="23"/>
      <c r="GV232" s="23"/>
      <c r="GW232" s="23"/>
      <c r="GX232" s="23"/>
      <c r="GY232" s="23"/>
      <c r="GZ232" s="23"/>
      <c r="HA232" s="23"/>
      <c r="HB232" s="23">
        <f>T232</f>
        <v>1</v>
      </c>
      <c r="HC232" s="23"/>
      <c r="HD232" s="23"/>
      <c r="HE232" s="23"/>
      <c r="HF232" s="23">
        <f>T232</f>
        <v>1</v>
      </c>
      <c r="HG232" s="23"/>
      <c r="HH232" s="23"/>
      <c r="HI232" s="23"/>
      <c r="HJ232" s="23"/>
      <c r="HK232" s="23"/>
      <c r="HL232" s="23">
        <f>T232</f>
        <v>1</v>
      </c>
      <c r="HM232" s="23"/>
      <c r="HN232" s="23">
        <f>T232</f>
        <v>1</v>
      </c>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x14ac:dyDescent="0.2">
      <c r="A233" s="64"/>
      <c r="B233" s="111" t="s">
        <v>466</v>
      </c>
      <c r="C233" s="111" t="s">
        <v>472</v>
      </c>
      <c r="D233" s="63"/>
      <c r="E233" s="63"/>
      <c r="F233" s="63"/>
      <c r="G233" s="63"/>
      <c r="H233" s="63"/>
      <c r="I233" s="63"/>
      <c r="J233" s="63"/>
      <c r="K233" s="65"/>
    </row>
    <row r="234" spans="1:255" x14ac:dyDescent="0.2">
      <c r="A234" s="100">
        <v>12</v>
      </c>
      <c r="B234" s="109" t="s">
        <v>224</v>
      </c>
      <c r="C234" s="101" t="s">
        <v>225</v>
      </c>
      <c r="D234" s="102" t="s">
        <v>226</v>
      </c>
      <c r="E234" s="103">
        <f>Source!I146</f>
        <v>0.45624999999999999</v>
      </c>
      <c r="F234" s="104">
        <v>699.86</v>
      </c>
      <c r="G234" s="105"/>
      <c r="H234" s="104">
        <f>Source!AC145</f>
        <v>699.86</v>
      </c>
      <c r="I234" s="106">
        <f>T234</f>
        <v>319</v>
      </c>
      <c r="J234" s="107" t="s">
        <v>465</v>
      </c>
      <c r="K234" s="108">
        <f>U234</f>
        <v>4611</v>
      </c>
      <c r="L234" s="23"/>
      <c r="M234" s="23"/>
      <c r="N234" s="23"/>
      <c r="O234" s="23"/>
      <c r="P234" s="23"/>
      <c r="Q234" s="23"/>
      <c r="R234" s="23"/>
      <c r="S234" s="23"/>
      <c r="T234" s="23">
        <f>ROUND(Source!AC145*Source!AW145*Source!I145,0)</f>
        <v>319</v>
      </c>
      <c r="U234" s="23">
        <f>Source!P146</f>
        <v>4611</v>
      </c>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v>1</v>
      </c>
      <c r="CW234" s="23"/>
      <c r="CX234" s="23"/>
      <c r="CY234" s="23"/>
      <c r="CZ234" s="23"/>
      <c r="DA234" s="23"/>
      <c r="DB234" s="23"/>
      <c r="DC234" s="23"/>
      <c r="DD234" s="23"/>
      <c r="DE234" s="23"/>
      <c r="DF234" s="23"/>
      <c r="DG234" s="23"/>
      <c r="DH234" s="23"/>
      <c r="DI234" s="23"/>
      <c r="DJ234" s="23"/>
      <c r="DK234" s="23">
        <f>T234</f>
        <v>319</v>
      </c>
      <c r="DL234" s="23"/>
      <c r="DM234" s="23">
        <f>Source!P146</f>
        <v>4611</v>
      </c>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f>T234</f>
        <v>319</v>
      </c>
      <c r="GK234" s="23"/>
      <c r="GL234" s="23"/>
      <c r="GM234" s="23"/>
      <c r="GN234" s="23">
        <f>T234</f>
        <v>319</v>
      </c>
      <c r="GO234" s="23"/>
      <c r="GP234" s="23">
        <f>T234</f>
        <v>319</v>
      </c>
      <c r="GQ234" s="23">
        <f>T234</f>
        <v>319</v>
      </c>
      <c r="GR234" s="23"/>
      <c r="GS234" s="23">
        <f>T234</f>
        <v>319</v>
      </c>
      <c r="GT234" s="23"/>
      <c r="GU234" s="23"/>
      <c r="GV234" s="23"/>
      <c r="GW234" s="23"/>
      <c r="GX234" s="23"/>
      <c r="GY234" s="23"/>
      <c r="GZ234" s="23"/>
      <c r="HA234" s="23"/>
      <c r="HB234" s="23">
        <f>T234</f>
        <v>319</v>
      </c>
      <c r="HC234" s="23"/>
      <c r="HD234" s="23"/>
      <c r="HE234" s="23"/>
      <c r="HF234" s="23">
        <f>T234</f>
        <v>319</v>
      </c>
      <c r="HG234" s="23"/>
      <c r="HH234" s="23"/>
      <c r="HI234" s="23"/>
      <c r="HJ234" s="23"/>
      <c r="HK234" s="23"/>
      <c r="HL234" s="23">
        <f>T234</f>
        <v>319</v>
      </c>
      <c r="HM234" s="23"/>
      <c r="HN234" s="23">
        <f>T234</f>
        <v>319</v>
      </c>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x14ac:dyDescent="0.2">
      <c r="A235" s="64"/>
      <c r="B235" s="111" t="s">
        <v>466</v>
      </c>
      <c r="C235" s="111" t="s">
        <v>534</v>
      </c>
      <c r="D235" s="63"/>
      <c r="E235" s="63"/>
      <c r="F235" s="63"/>
      <c r="G235" s="63"/>
      <c r="H235" s="63"/>
      <c r="I235" s="63"/>
      <c r="J235" s="63"/>
      <c r="K235" s="65"/>
    </row>
    <row r="236" spans="1:255" x14ac:dyDescent="0.2">
      <c r="A236" s="100">
        <v>13</v>
      </c>
      <c r="B236" s="109" t="s">
        <v>230</v>
      </c>
      <c r="C236" s="101" t="s">
        <v>79</v>
      </c>
      <c r="D236" s="102" t="s">
        <v>45</v>
      </c>
      <c r="E236" s="103">
        <f>Source!I148</f>
        <v>14.219999999999999</v>
      </c>
      <c r="F236" s="104">
        <v>6.2</v>
      </c>
      <c r="G236" s="105"/>
      <c r="H236" s="104">
        <f>Source!AC147</f>
        <v>6.2</v>
      </c>
      <c r="I236" s="106">
        <f>T236</f>
        <v>88</v>
      </c>
      <c r="J236" s="107" t="s">
        <v>465</v>
      </c>
      <c r="K236" s="108">
        <f>U236</f>
        <v>813</v>
      </c>
      <c r="L236" s="23"/>
      <c r="M236" s="23"/>
      <c r="N236" s="23"/>
      <c r="O236" s="23"/>
      <c r="P236" s="23"/>
      <c r="Q236" s="23"/>
      <c r="R236" s="23"/>
      <c r="S236" s="23"/>
      <c r="T236" s="23">
        <f>ROUND(Source!AC147*Source!AW147*Source!I147,0)</f>
        <v>88</v>
      </c>
      <c r="U236" s="23">
        <f>Source!P148</f>
        <v>813</v>
      </c>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v>1</v>
      </c>
      <c r="CW236" s="23"/>
      <c r="CX236" s="23"/>
      <c r="CY236" s="23"/>
      <c r="CZ236" s="23"/>
      <c r="DA236" s="23"/>
      <c r="DB236" s="23"/>
      <c r="DC236" s="23"/>
      <c r="DD236" s="23"/>
      <c r="DE236" s="23"/>
      <c r="DF236" s="23"/>
      <c r="DG236" s="23"/>
      <c r="DH236" s="23"/>
      <c r="DI236" s="23"/>
      <c r="DJ236" s="23"/>
      <c r="DK236" s="23">
        <f>T236</f>
        <v>88</v>
      </c>
      <c r="DL236" s="23"/>
      <c r="DM236" s="23">
        <f>Source!P148</f>
        <v>813</v>
      </c>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f>T236</f>
        <v>88</v>
      </c>
      <c r="GK236" s="23"/>
      <c r="GL236" s="23"/>
      <c r="GM236" s="23"/>
      <c r="GN236" s="23">
        <f>T236</f>
        <v>88</v>
      </c>
      <c r="GO236" s="23"/>
      <c r="GP236" s="23">
        <f>T236</f>
        <v>88</v>
      </c>
      <c r="GQ236" s="23">
        <f>T236</f>
        <v>88</v>
      </c>
      <c r="GR236" s="23"/>
      <c r="GS236" s="23">
        <f>T236</f>
        <v>88</v>
      </c>
      <c r="GT236" s="23"/>
      <c r="GU236" s="23"/>
      <c r="GV236" s="23"/>
      <c r="GW236" s="23"/>
      <c r="GX236" s="23"/>
      <c r="GY236" s="23"/>
      <c r="GZ236" s="23"/>
      <c r="HA236" s="23"/>
      <c r="HB236" s="23">
        <f>T236</f>
        <v>88</v>
      </c>
      <c r="HC236" s="23"/>
      <c r="HD236" s="23"/>
      <c r="HE236" s="23"/>
      <c r="HF236" s="23">
        <f>T236</f>
        <v>88</v>
      </c>
      <c r="HG236" s="23"/>
      <c r="HH236" s="23"/>
      <c r="HI236" s="23"/>
      <c r="HJ236" s="23"/>
      <c r="HK236" s="23"/>
      <c r="HL236" s="23">
        <f>T236</f>
        <v>88</v>
      </c>
      <c r="HM236" s="23"/>
      <c r="HN236" s="23">
        <f>T236</f>
        <v>88</v>
      </c>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x14ac:dyDescent="0.2">
      <c r="A237" s="64"/>
      <c r="B237" s="111" t="s">
        <v>466</v>
      </c>
      <c r="C237" s="111" t="s">
        <v>473</v>
      </c>
      <c r="D237" s="63"/>
      <c r="E237" s="63"/>
      <c r="F237" s="63"/>
      <c r="G237" s="63"/>
      <c r="H237" s="63"/>
      <c r="I237" s="63"/>
      <c r="J237" s="63"/>
      <c r="K237" s="65"/>
    </row>
    <row r="238" spans="1:255" x14ac:dyDescent="0.2">
      <c r="A238" s="100">
        <v>14</v>
      </c>
      <c r="B238" s="109" t="s">
        <v>232</v>
      </c>
      <c r="C238" s="101" t="s">
        <v>233</v>
      </c>
      <c r="D238" s="102" t="s">
        <v>45</v>
      </c>
      <c r="E238" s="103">
        <f>Source!I150</f>
        <v>22.86</v>
      </c>
      <c r="F238" s="104">
        <v>6.91</v>
      </c>
      <c r="G238" s="105"/>
      <c r="H238" s="104">
        <f>Source!AC149</f>
        <v>6.91</v>
      </c>
      <c r="I238" s="106">
        <f>T238</f>
        <v>158</v>
      </c>
      <c r="J238" s="107" t="s">
        <v>465</v>
      </c>
      <c r="K238" s="108">
        <f>U238</f>
        <v>1307</v>
      </c>
      <c r="L238" s="23"/>
      <c r="M238" s="23"/>
      <c r="N238" s="23"/>
      <c r="O238" s="23"/>
      <c r="P238" s="23"/>
      <c r="Q238" s="23"/>
      <c r="R238" s="23"/>
      <c r="S238" s="23"/>
      <c r="T238" s="23">
        <f>ROUND(Source!AC149*Source!AW149*Source!I149,0)</f>
        <v>158</v>
      </c>
      <c r="U238" s="23">
        <f>Source!P150</f>
        <v>1307</v>
      </c>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v>1</v>
      </c>
      <c r="CW238" s="23"/>
      <c r="CX238" s="23"/>
      <c r="CY238" s="23"/>
      <c r="CZ238" s="23"/>
      <c r="DA238" s="23"/>
      <c r="DB238" s="23"/>
      <c r="DC238" s="23"/>
      <c r="DD238" s="23"/>
      <c r="DE238" s="23"/>
      <c r="DF238" s="23"/>
      <c r="DG238" s="23"/>
      <c r="DH238" s="23"/>
      <c r="DI238" s="23"/>
      <c r="DJ238" s="23"/>
      <c r="DK238" s="23">
        <f>T238</f>
        <v>158</v>
      </c>
      <c r="DL238" s="23"/>
      <c r="DM238" s="23">
        <f>Source!P150</f>
        <v>1307</v>
      </c>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f>T238</f>
        <v>158</v>
      </c>
      <c r="GK238" s="23"/>
      <c r="GL238" s="23"/>
      <c r="GM238" s="23"/>
      <c r="GN238" s="23">
        <f>T238</f>
        <v>158</v>
      </c>
      <c r="GO238" s="23"/>
      <c r="GP238" s="23">
        <f>T238</f>
        <v>158</v>
      </c>
      <c r="GQ238" s="23">
        <f>T238</f>
        <v>158</v>
      </c>
      <c r="GR238" s="23"/>
      <c r="GS238" s="23">
        <f>T238</f>
        <v>158</v>
      </c>
      <c r="GT238" s="23"/>
      <c r="GU238" s="23"/>
      <c r="GV238" s="23"/>
      <c r="GW238" s="23"/>
      <c r="GX238" s="23"/>
      <c r="GY238" s="23"/>
      <c r="GZ238" s="23"/>
      <c r="HA238" s="23"/>
      <c r="HB238" s="23">
        <f>T238</f>
        <v>158</v>
      </c>
      <c r="HC238" s="23"/>
      <c r="HD238" s="23"/>
      <c r="HE238" s="23"/>
      <c r="HF238" s="23">
        <f>T238</f>
        <v>158</v>
      </c>
      <c r="HG238" s="23"/>
      <c r="HH238" s="23"/>
      <c r="HI238" s="23"/>
      <c r="HJ238" s="23"/>
      <c r="HK238" s="23"/>
      <c r="HL238" s="23">
        <f>T238</f>
        <v>158</v>
      </c>
      <c r="HM238" s="23"/>
      <c r="HN238" s="23">
        <f>T238</f>
        <v>158</v>
      </c>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x14ac:dyDescent="0.2">
      <c r="A239" s="64"/>
      <c r="B239" s="111" t="s">
        <v>466</v>
      </c>
      <c r="C239" s="111" t="s">
        <v>473</v>
      </c>
      <c r="D239" s="63"/>
      <c r="E239" s="63"/>
      <c r="F239" s="63"/>
      <c r="G239" s="63"/>
      <c r="H239" s="63"/>
      <c r="I239" s="63"/>
      <c r="J239" s="63"/>
      <c r="K239" s="65"/>
    </row>
    <row r="240" spans="1:255" x14ac:dyDescent="0.2">
      <c r="A240" s="114">
        <v>15</v>
      </c>
      <c r="B240" s="115" t="s">
        <v>235</v>
      </c>
      <c r="C240" s="116" t="s">
        <v>236</v>
      </c>
      <c r="D240" s="117" t="s">
        <v>45</v>
      </c>
      <c r="E240" s="118">
        <f>Source!I152</f>
        <v>3.51</v>
      </c>
      <c r="F240" s="119">
        <v>4.1900000000000004</v>
      </c>
      <c r="G240" s="71"/>
      <c r="H240" s="119">
        <f>Source!AC151</f>
        <v>4.1900000000000004</v>
      </c>
      <c r="I240" s="120">
        <f>T240</f>
        <v>15</v>
      </c>
      <c r="J240" s="73" t="s">
        <v>465</v>
      </c>
      <c r="K240" s="121">
        <f>U240</f>
        <v>147</v>
      </c>
      <c r="L240" s="23"/>
      <c r="M240" s="23"/>
      <c r="N240" s="23"/>
      <c r="O240" s="23"/>
      <c r="P240" s="23"/>
      <c r="Q240" s="23"/>
      <c r="R240" s="23"/>
      <c r="S240" s="23"/>
      <c r="T240" s="23">
        <f>ROUND(Source!AC151*Source!AW151*Source!I151,0)</f>
        <v>15</v>
      </c>
      <c r="U240" s="23">
        <f>Source!P152</f>
        <v>147</v>
      </c>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v>1</v>
      </c>
      <c r="CW240" s="23"/>
      <c r="CX240" s="23"/>
      <c r="CY240" s="23"/>
      <c r="CZ240" s="23"/>
      <c r="DA240" s="23"/>
      <c r="DB240" s="23"/>
      <c r="DC240" s="23"/>
      <c r="DD240" s="23"/>
      <c r="DE240" s="23"/>
      <c r="DF240" s="23"/>
      <c r="DG240" s="23"/>
      <c r="DH240" s="23"/>
      <c r="DI240" s="23"/>
      <c r="DJ240" s="23"/>
      <c r="DK240" s="23">
        <f>T240</f>
        <v>15</v>
      </c>
      <c r="DL240" s="23"/>
      <c r="DM240" s="23">
        <f>Source!P152</f>
        <v>147</v>
      </c>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f>T240</f>
        <v>15</v>
      </c>
      <c r="GK240" s="23"/>
      <c r="GL240" s="23"/>
      <c r="GM240" s="23"/>
      <c r="GN240" s="23">
        <f>T240</f>
        <v>15</v>
      </c>
      <c r="GO240" s="23"/>
      <c r="GP240" s="23">
        <f>T240</f>
        <v>15</v>
      </c>
      <c r="GQ240" s="23">
        <f>T240</f>
        <v>15</v>
      </c>
      <c r="GR240" s="23"/>
      <c r="GS240" s="23">
        <f>T240</f>
        <v>15</v>
      </c>
      <c r="GT240" s="23"/>
      <c r="GU240" s="23"/>
      <c r="GV240" s="23"/>
      <c r="GW240" s="23"/>
      <c r="GX240" s="23"/>
      <c r="GY240" s="23"/>
      <c r="GZ240" s="23"/>
      <c r="HA240" s="23"/>
      <c r="HB240" s="23">
        <f>T240</f>
        <v>15</v>
      </c>
      <c r="HC240" s="23"/>
      <c r="HD240" s="23"/>
      <c r="HE240" s="23"/>
      <c r="HF240" s="23">
        <f>T240</f>
        <v>15</v>
      </c>
      <c r="HG240" s="23"/>
      <c r="HH240" s="23"/>
      <c r="HI240" s="23"/>
      <c r="HJ240" s="23"/>
      <c r="HK240" s="23"/>
      <c r="HL240" s="23">
        <f>T240</f>
        <v>15</v>
      </c>
      <c r="HM240" s="23"/>
      <c r="HN240" s="23">
        <f>T240</f>
        <v>15</v>
      </c>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x14ac:dyDescent="0.2">
      <c r="A241" s="98"/>
      <c r="B241" s="113" t="s">
        <v>466</v>
      </c>
      <c r="C241" s="113" t="s">
        <v>478</v>
      </c>
      <c r="D241" s="33"/>
      <c r="E241" s="33"/>
      <c r="F241" s="33"/>
      <c r="G241" s="33"/>
      <c r="H241" s="33"/>
      <c r="I241" s="33"/>
      <c r="J241" s="33"/>
      <c r="K241" s="99"/>
    </row>
    <row r="242" spans="1:255" ht="13.5" thickBot="1" x14ac:dyDescent="0.25">
      <c r="A242" s="124"/>
      <c r="B242" s="125"/>
      <c r="C242" s="125" t="s">
        <v>474</v>
      </c>
      <c r="D242" s="125"/>
      <c r="E242" s="125"/>
      <c r="F242" s="125"/>
      <c r="G242" s="125"/>
      <c r="H242" s="321">
        <f>SUM(DK208:DK241)</f>
        <v>815</v>
      </c>
      <c r="I242" s="322"/>
      <c r="J242" s="321">
        <f>SUM(DM208:DM241)</f>
        <v>8352</v>
      </c>
      <c r="K242" s="323"/>
      <c r="L242" s="112"/>
      <c r="M242" s="112"/>
      <c r="N242" s="112"/>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x14ac:dyDescent="0.2">
      <c r="A243" s="123"/>
      <c r="B243" s="122"/>
      <c r="C243" s="122" t="s">
        <v>475</v>
      </c>
      <c r="D243" s="122"/>
      <c r="E243" s="122"/>
      <c r="F243" s="122"/>
      <c r="G243" s="122"/>
      <c r="H243" s="315">
        <f>R243</f>
        <v>1057</v>
      </c>
      <c r="I243" s="316"/>
      <c r="J243" s="315" t="e">
        <f>S243</f>
        <v>#REF!</v>
      </c>
      <c r="K243" s="317"/>
      <c r="O243" s="23"/>
      <c r="P243" s="23"/>
      <c r="Q243" s="23"/>
      <c r="R243" s="23">
        <f>SUM(T208:T242)</f>
        <v>1057</v>
      </c>
      <c r="S243" s="23" t="e">
        <f>SUM(U208:U242)</f>
        <v>#REF!</v>
      </c>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f>R243</f>
        <v>1057</v>
      </c>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ht="13.5" thickBot="1" x14ac:dyDescent="0.25">
      <c r="A244" s="77"/>
      <c r="B244" s="76"/>
      <c r="C244" s="76"/>
      <c r="D244" s="76"/>
      <c r="E244" s="76"/>
      <c r="F244" s="76"/>
      <c r="G244" s="76"/>
      <c r="H244" s="318"/>
      <c r="I244" s="319"/>
      <c r="J244" s="318"/>
      <c r="K244" s="320"/>
    </row>
    <row r="245" spans="1:255" x14ac:dyDescent="0.2">
      <c r="A245" s="136"/>
      <c r="B245" s="136"/>
      <c r="C245" s="137" t="s">
        <v>482</v>
      </c>
      <c r="D245" s="137"/>
      <c r="E245" s="137"/>
      <c r="F245" s="137"/>
      <c r="G245" s="137"/>
      <c r="H245" s="137"/>
      <c r="I245" s="138">
        <f>SUM(HA207:HA244)</f>
        <v>1057</v>
      </c>
      <c r="J245" s="137"/>
      <c r="K245" s="138" t="e">
        <f>Source!EJ154</f>
        <v>#REF!</v>
      </c>
      <c r="P245" s="23">
        <f>SUM(R207:R244)</f>
        <v>1057</v>
      </c>
      <c r="Q245" s="23" t="e">
        <f>SUM(S207:S244)</f>
        <v>#REF!</v>
      </c>
      <c r="R245" s="23"/>
      <c r="S245" s="23"/>
      <c r="T245" s="23"/>
      <c r="U245" s="23"/>
      <c r="V245" s="23"/>
      <c r="W245" s="23"/>
    </row>
    <row r="247" spans="1:255" x14ac:dyDescent="0.2">
      <c r="C247" s="140" t="s">
        <v>484</v>
      </c>
      <c r="D247" s="140"/>
      <c r="E247" s="140"/>
      <c r="F247" s="140"/>
      <c r="G247" s="140"/>
      <c r="H247" s="140"/>
      <c r="I247" s="140"/>
      <c r="J247" s="140"/>
      <c r="K247" s="140"/>
    </row>
    <row r="248" spans="1:255" x14ac:dyDescent="0.2">
      <c r="C248" s="13" t="s">
        <v>135</v>
      </c>
      <c r="D248" s="13"/>
      <c r="E248" s="13"/>
      <c r="F248" s="13"/>
      <c r="G248" s="13"/>
      <c r="H248" s="13"/>
      <c r="I248" s="141">
        <f>SUM(GK207:GK244)+SUM(GL207:GL244)+SUM(GQ207:GQ244)+SUM(IA207:IA244)+SUM(HK207:HK244)</f>
        <v>903</v>
      </c>
      <c r="J248" s="13"/>
      <c r="K248" s="141">
        <f>Source!DK154+Source!DI154+Source!EO154+SUM(DB207:DB244)+SUM(DD207:DD244)</f>
        <v>10840</v>
      </c>
    </row>
    <row r="249" spans="1:255" hidden="1" x14ac:dyDescent="0.2">
      <c r="C249" s="142" t="s">
        <v>484</v>
      </c>
      <c r="D249" s="140"/>
      <c r="E249" s="140"/>
      <c r="F249" s="140"/>
      <c r="G249" s="140"/>
      <c r="H249" s="140"/>
      <c r="I249" s="140"/>
      <c r="J249" s="140"/>
      <c r="K249" s="140"/>
    </row>
    <row r="250" spans="1:255" hidden="1" x14ac:dyDescent="0.2">
      <c r="C250" s="144" t="s">
        <v>485</v>
      </c>
      <c r="D250" s="143"/>
      <c r="E250" s="143"/>
      <c r="F250" s="143"/>
      <c r="G250" s="143"/>
      <c r="H250" s="143"/>
      <c r="I250" s="145">
        <f>SUM(GK207:GK244)</f>
        <v>85</v>
      </c>
      <c r="J250" s="143"/>
      <c r="K250" s="145">
        <f>Source!DK154</f>
        <v>2456</v>
      </c>
    </row>
    <row r="251" spans="1:255" hidden="1" x14ac:dyDescent="0.2">
      <c r="C251" s="146" t="s">
        <v>486</v>
      </c>
      <c r="D251" s="140"/>
      <c r="E251" s="140"/>
      <c r="F251" s="140"/>
      <c r="G251" s="140"/>
      <c r="H251" s="140"/>
      <c r="I251" s="140"/>
      <c r="J251" s="140"/>
      <c r="K251" s="140"/>
    </row>
    <row r="252" spans="1:255" hidden="1" x14ac:dyDescent="0.2">
      <c r="C252" s="147" t="s">
        <v>487</v>
      </c>
      <c r="D252" s="143"/>
      <c r="E252" s="143"/>
      <c r="F252" s="143"/>
      <c r="G252" s="143"/>
      <c r="H252" s="143"/>
      <c r="I252" s="145">
        <f>SUMIF(DH207:DH244,1001,GK207:GK244)</f>
        <v>0</v>
      </c>
      <c r="J252" s="143"/>
      <c r="K252" s="145">
        <f>SUMIF(DH207:DH244,1001,DG207:DG244)</f>
        <v>0</v>
      </c>
    </row>
    <row r="253" spans="1:255" hidden="1" x14ac:dyDescent="0.2">
      <c r="C253" s="147" t="s">
        <v>488</v>
      </c>
      <c r="D253" s="143"/>
      <c r="E253" s="143"/>
      <c r="F253" s="143"/>
      <c r="G253" s="143"/>
      <c r="H253" s="143"/>
      <c r="I253" s="145">
        <f>SUMIF(DH207:DH244,1002,GK207:GK244)</f>
        <v>0</v>
      </c>
      <c r="J253" s="143"/>
      <c r="K253" s="145">
        <f>SUMIF(DH207:DH244,1002,DG207:DG244)</f>
        <v>0</v>
      </c>
    </row>
    <row r="254" spans="1:255" hidden="1" x14ac:dyDescent="0.2">
      <c r="C254" s="147" t="s">
        <v>489</v>
      </c>
      <c r="D254" s="143"/>
      <c r="E254" s="143"/>
      <c r="F254" s="143"/>
      <c r="G254" s="143"/>
      <c r="H254" s="143"/>
      <c r="I254" s="145">
        <f>SUMIF(DH207:DH244,1003,GK207:GK244)</f>
        <v>0</v>
      </c>
      <c r="J254" s="143"/>
      <c r="K254" s="145">
        <f>SUMIF(DH207:DH244,1003,DG207:DG244)</f>
        <v>0</v>
      </c>
    </row>
    <row r="255" spans="1:255" hidden="1" x14ac:dyDescent="0.2">
      <c r="C255" s="147" t="s">
        <v>490</v>
      </c>
      <c r="D255" s="143"/>
      <c r="E255" s="143"/>
      <c r="F255" s="143"/>
      <c r="G255" s="143"/>
      <c r="H255" s="143"/>
      <c r="I255" s="145">
        <f>SUMIF(DH207:DH244,1004,GK207:GK244)</f>
        <v>0</v>
      </c>
      <c r="J255" s="143"/>
      <c r="K255" s="145">
        <f>SUMIF(DH207:DH244,1004,DG207:DG244)</f>
        <v>0</v>
      </c>
    </row>
    <row r="256" spans="1:255" hidden="1" x14ac:dyDescent="0.2">
      <c r="C256" s="147" t="s">
        <v>491</v>
      </c>
      <c r="D256" s="143"/>
      <c r="E256" s="143"/>
      <c r="F256" s="143"/>
      <c r="G256" s="143"/>
      <c r="H256" s="143"/>
      <c r="I256" s="145">
        <f>SUMIF(DH207:DH244,1005,GK207:GK244)</f>
        <v>0</v>
      </c>
      <c r="J256" s="143"/>
      <c r="K256" s="145">
        <f>SUMIF(DH207:DH244,1005,DG207:DG244)</f>
        <v>0</v>
      </c>
    </row>
    <row r="257" spans="3:11" hidden="1" x14ac:dyDescent="0.2">
      <c r="C257" s="147" t="s">
        <v>492</v>
      </c>
      <c r="D257" s="143"/>
      <c r="E257" s="143"/>
      <c r="F257" s="143"/>
      <c r="G257" s="143"/>
      <c r="H257" s="143"/>
      <c r="I257" s="145">
        <f>SUMIF(DH207:DH244,1006,GK207:GK244)</f>
        <v>85</v>
      </c>
      <c r="J257" s="143"/>
      <c r="K257" s="145">
        <f>SUMIF(DH207:DH244,1006,DG207:DG244)</f>
        <v>2456</v>
      </c>
    </row>
    <row r="258" spans="3:11" hidden="1" x14ac:dyDescent="0.2">
      <c r="C258" s="147" t="s">
        <v>493</v>
      </c>
      <c r="D258" s="143"/>
      <c r="E258" s="143"/>
      <c r="F258" s="143"/>
      <c r="G258" s="143"/>
      <c r="H258" s="143"/>
      <c r="I258" s="145">
        <f>SUMIF(DH207:DH244,1007,GK207:GK244)</f>
        <v>0</v>
      </c>
      <c r="J258" s="143"/>
      <c r="K258" s="145">
        <f>SUMIF(DH207:DH244,1007,DG207:DG244)</f>
        <v>0</v>
      </c>
    </row>
    <row r="259" spans="3:11" hidden="1" x14ac:dyDescent="0.2">
      <c r="C259" s="147" t="s">
        <v>494</v>
      </c>
      <c r="D259" s="143"/>
      <c r="E259" s="143"/>
      <c r="F259" s="143"/>
      <c r="G259" s="143"/>
      <c r="H259" s="143"/>
      <c r="I259" s="145">
        <f>SUMIF(DH207:DH244,1008,GK207:GK244)</f>
        <v>0</v>
      </c>
      <c r="J259" s="143"/>
      <c r="K259" s="145">
        <f>SUMIF(DH207:DH244,1008,DG207:DG244)</f>
        <v>0</v>
      </c>
    </row>
    <row r="260" spans="3:11" hidden="1" x14ac:dyDescent="0.2">
      <c r="C260" s="147" t="s">
        <v>495</v>
      </c>
      <c r="D260" s="143"/>
      <c r="E260" s="143"/>
      <c r="F260" s="143"/>
      <c r="G260" s="143"/>
      <c r="H260" s="143"/>
      <c r="I260" s="145">
        <f>SUMIF(DH207:DH244,1009,GK207:GK244)</f>
        <v>0</v>
      </c>
      <c r="J260" s="143"/>
      <c r="K260" s="145">
        <f>SUMIF(DH207:DH244,1009,DG207:DG244)</f>
        <v>0</v>
      </c>
    </row>
    <row r="261" spans="3:11" hidden="1" x14ac:dyDescent="0.2">
      <c r="C261" s="147" t="s">
        <v>496</v>
      </c>
      <c r="D261" s="143"/>
      <c r="E261" s="143"/>
      <c r="F261" s="143"/>
      <c r="G261" s="143"/>
      <c r="H261" s="143"/>
      <c r="I261" s="145">
        <f>SUMIF(DH207:DH244,1010,GK207:GK244)</f>
        <v>0</v>
      </c>
      <c r="J261" s="143"/>
      <c r="K261" s="145">
        <f>SUMIF(DH207:DH244,1010,DG207:DG244)</f>
        <v>0</v>
      </c>
    </row>
    <row r="262" spans="3:11" hidden="1" x14ac:dyDescent="0.2">
      <c r="C262" s="147" t="s">
        <v>497</v>
      </c>
      <c r="D262" s="143"/>
      <c r="E262" s="143"/>
      <c r="F262" s="143"/>
      <c r="G262" s="143"/>
      <c r="H262" s="143"/>
      <c r="I262" s="145">
        <f>SUMIF(DH207:DH244,1011,GK207:GK244)</f>
        <v>0</v>
      </c>
      <c r="J262" s="143"/>
      <c r="K262" s="145">
        <f>SUMIF(DH207:DH244,1011,DG207:DG244)</f>
        <v>0</v>
      </c>
    </row>
    <row r="263" spans="3:11" hidden="1" x14ac:dyDescent="0.2">
      <c r="C263" s="147" t="s">
        <v>498</v>
      </c>
      <c r="D263" s="143"/>
      <c r="E263" s="143"/>
      <c r="F263" s="143"/>
      <c r="G263" s="143"/>
      <c r="H263" s="143"/>
      <c r="I263" s="145">
        <f>SUMIF(DH207:DH244,1012,GK207:GK244)</f>
        <v>0</v>
      </c>
      <c r="J263" s="143"/>
      <c r="K263" s="145">
        <f>SUMIF(DH207:DH244,1012,DG207:DG244)</f>
        <v>0</v>
      </c>
    </row>
    <row r="264" spans="3:11" hidden="1" x14ac:dyDescent="0.2">
      <c r="C264" s="147" t="s">
        <v>499</v>
      </c>
      <c r="D264" s="143"/>
      <c r="E264" s="143"/>
      <c r="F264" s="143"/>
      <c r="G264" s="143"/>
      <c r="H264" s="143"/>
      <c r="I264" s="145">
        <f>SUMIF(DH207:DH244,1013,GK207:GK244)</f>
        <v>0</v>
      </c>
      <c r="J264" s="143"/>
      <c r="K264" s="145">
        <f>SUMIF(DH207:DH244,1013,DG207:DG244)</f>
        <v>0</v>
      </c>
    </row>
    <row r="265" spans="3:11" hidden="1" x14ac:dyDescent="0.2">
      <c r="C265" s="147" t="s">
        <v>500</v>
      </c>
      <c r="D265" s="143"/>
      <c r="E265" s="143"/>
      <c r="F265" s="143"/>
      <c r="G265" s="143"/>
      <c r="H265" s="143"/>
      <c r="I265" s="145">
        <f>SUMIF(DH207:DH244,1014,GK207:GK244)</f>
        <v>0</v>
      </c>
      <c r="J265" s="143"/>
      <c r="K265" s="145">
        <f>SUMIF(DH207:DH244,1014,DG207:DG244)</f>
        <v>0</v>
      </c>
    </row>
    <row r="266" spans="3:11" hidden="1" x14ac:dyDescent="0.2">
      <c r="C266" s="147" t="s">
        <v>501</v>
      </c>
      <c r="D266" s="143"/>
      <c r="E266" s="143"/>
      <c r="F266" s="143"/>
      <c r="G266" s="143"/>
      <c r="H266" s="143"/>
      <c r="I266" s="145">
        <f>SUMIF(DH207:DH244,1015,GK207:GK244)</f>
        <v>0</v>
      </c>
      <c r="J266" s="143"/>
      <c r="K266" s="145">
        <f>SUMIF(DH207:DH244,1015,DG207:DG244)</f>
        <v>0</v>
      </c>
    </row>
    <row r="267" spans="3:11" hidden="1" x14ac:dyDescent="0.2">
      <c r="C267" s="147" t="s">
        <v>502</v>
      </c>
      <c r="D267" s="143"/>
      <c r="E267" s="143"/>
      <c r="F267" s="143"/>
      <c r="G267" s="143"/>
      <c r="H267" s="143"/>
      <c r="I267" s="145">
        <f>SUMIF(DH207:DH244,1,GK207:GK244)</f>
        <v>0</v>
      </c>
      <c r="J267" s="143"/>
      <c r="K267" s="145">
        <f>SUMIF(DH207:DH244,1,DG207:DG244)</f>
        <v>0</v>
      </c>
    </row>
    <row r="268" spans="3:11" hidden="1" x14ac:dyDescent="0.2">
      <c r="C268" s="149" t="s">
        <v>503</v>
      </c>
      <c r="D268" s="148"/>
      <c r="E268" s="148"/>
      <c r="F268" s="148"/>
      <c r="G268" s="148"/>
      <c r="H268" s="148"/>
      <c r="I268" s="150">
        <f>SUM(GL207:GL244)</f>
        <v>3</v>
      </c>
      <c r="J268" s="148"/>
      <c r="K268" s="150">
        <f>Source!DI154</f>
        <v>32</v>
      </c>
    </row>
    <row r="269" spans="3:11" hidden="1" x14ac:dyDescent="0.2">
      <c r="C269" s="146" t="s">
        <v>484</v>
      </c>
      <c r="D269" s="140"/>
      <c r="E269" s="140"/>
      <c r="F269" s="140"/>
      <c r="G269" s="140"/>
      <c r="H269" s="140"/>
      <c r="I269" s="140"/>
      <c r="J269" s="140"/>
      <c r="K269" s="140"/>
    </row>
    <row r="270" spans="3:11" hidden="1" x14ac:dyDescent="0.2">
      <c r="C270" s="151" t="s">
        <v>504</v>
      </c>
      <c r="D270" s="148"/>
      <c r="E270" s="148"/>
      <c r="F270" s="148"/>
      <c r="G270" s="148"/>
      <c r="H270" s="148"/>
      <c r="I270" s="150">
        <f>SUM(GM207:GM244)</f>
        <v>0</v>
      </c>
      <c r="J270" s="148"/>
      <c r="K270" s="150">
        <f>Source!DJ154</f>
        <v>0</v>
      </c>
    </row>
    <row r="271" spans="3:11" hidden="1" x14ac:dyDescent="0.2">
      <c r="C271" s="152" t="s">
        <v>505</v>
      </c>
      <c r="D271" s="112"/>
      <c r="E271" s="112"/>
      <c r="F271" s="112"/>
      <c r="G271" s="112"/>
      <c r="H271" s="112"/>
      <c r="I271" s="153">
        <f>SUM(GQ207:GQ244)+SUM(IA207:IA244)</f>
        <v>815</v>
      </c>
      <c r="J271" s="112"/>
      <c r="K271" s="153">
        <f>Source!EO154+SUM(DB207:DB244)</f>
        <v>8352</v>
      </c>
    </row>
    <row r="272" spans="3:11" hidden="1" x14ac:dyDescent="0.2">
      <c r="C272" s="154" t="s">
        <v>484</v>
      </c>
      <c r="D272" s="112"/>
      <c r="E272" s="112"/>
      <c r="F272" s="112"/>
      <c r="G272" s="112"/>
      <c r="H272" s="112"/>
      <c r="I272" s="153"/>
      <c r="J272" s="112"/>
      <c r="K272" s="153"/>
    </row>
    <row r="273" spans="1:11" hidden="1" x14ac:dyDescent="0.2">
      <c r="C273" s="155" t="s">
        <v>506</v>
      </c>
      <c r="D273" s="112"/>
      <c r="E273" s="112"/>
      <c r="F273" s="112"/>
      <c r="G273" s="112"/>
      <c r="H273" s="112"/>
      <c r="I273" s="153">
        <f>SUM(GQ207:GQ244)</f>
        <v>815</v>
      </c>
      <c r="J273" s="112"/>
      <c r="K273" s="153">
        <f>Source!EO154</f>
        <v>8352</v>
      </c>
    </row>
    <row r="274" spans="1:11" hidden="1" x14ac:dyDescent="0.2">
      <c r="C274" s="156" t="s">
        <v>507</v>
      </c>
      <c r="D274" s="112"/>
      <c r="E274" s="112"/>
      <c r="F274" s="112"/>
      <c r="G274" s="112"/>
      <c r="H274" s="112"/>
      <c r="I274" s="153">
        <f>SUM(GR207:GR244)</f>
        <v>0</v>
      </c>
      <c r="J274" s="112"/>
      <c r="K274" s="153">
        <f>Source!EP154</f>
        <v>0</v>
      </c>
    </row>
    <row r="275" spans="1:11" hidden="1" x14ac:dyDescent="0.2">
      <c r="C275" s="156" t="s">
        <v>508</v>
      </c>
      <c r="D275" s="112"/>
      <c r="E275" s="112"/>
      <c r="F275" s="112"/>
      <c r="G275" s="112"/>
      <c r="H275" s="112"/>
      <c r="I275" s="153">
        <f>SUM(GS207:GS244)</f>
        <v>815</v>
      </c>
      <c r="J275" s="112"/>
      <c r="K275" s="153">
        <f>Source!EQ154</f>
        <v>8352</v>
      </c>
    </row>
    <row r="276" spans="1:11" hidden="1" x14ac:dyDescent="0.2">
      <c r="C276" s="155" t="s">
        <v>509</v>
      </c>
      <c r="D276" s="112"/>
      <c r="E276" s="112"/>
      <c r="F276" s="112"/>
      <c r="G276" s="112"/>
      <c r="H276" s="112"/>
      <c r="I276" s="153">
        <f>SUM(IA207:IA244)</f>
        <v>0</v>
      </c>
      <c r="J276" s="112"/>
      <c r="K276" s="153">
        <f>SUM(DB207:DB244)</f>
        <v>0</v>
      </c>
    </row>
    <row r="277" spans="1:11" hidden="1" x14ac:dyDescent="0.2">
      <c r="C277" s="157" t="s">
        <v>510</v>
      </c>
      <c r="D277" s="139"/>
      <c r="E277" s="139"/>
      <c r="F277" s="139"/>
      <c r="G277" s="139"/>
      <c r="H277" s="139"/>
      <c r="I277" s="158">
        <f>SUM(HK207:HK244)</f>
        <v>0</v>
      </c>
      <c r="J277" s="139"/>
      <c r="K277" s="158">
        <f>SUM(DD207:DD244)</f>
        <v>0</v>
      </c>
    </row>
    <row r="279" spans="1:11" hidden="1" x14ac:dyDescent="0.2">
      <c r="C279" s="143" t="s">
        <v>511</v>
      </c>
      <c r="D279" s="143"/>
      <c r="E279" s="143"/>
      <c r="F279" s="143"/>
      <c r="G279" s="143"/>
      <c r="H279" s="143"/>
      <c r="I279" s="145">
        <f>SUM(GK207:GK244)+SUM(GM207:GM244)</f>
        <v>85</v>
      </c>
      <c r="J279" s="143"/>
      <c r="K279" s="145">
        <f>Source!DK154+Source!DJ154</f>
        <v>2456</v>
      </c>
    </row>
    <row r="281" spans="1:11" x14ac:dyDescent="0.2">
      <c r="A281" s="159"/>
      <c r="B281" s="159"/>
      <c r="C281" s="159" t="s">
        <v>512</v>
      </c>
      <c r="D281" s="159"/>
      <c r="E281" s="159"/>
      <c r="F281" s="159"/>
      <c r="G281" s="159"/>
      <c r="H281" s="159"/>
      <c r="I281" s="160">
        <f>SUM(GY207:GY244)</f>
        <v>100</v>
      </c>
      <c r="J281" s="159"/>
      <c r="K281" s="160" t="e">
        <f>Source!DP154</f>
        <v>#REF!</v>
      </c>
    </row>
    <row r="282" spans="1:11" x14ac:dyDescent="0.2">
      <c r="A282" s="159"/>
      <c r="B282" s="159"/>
      <c r="C282" s="159" t="s">
        <v>513</v>
      </c>
      <c r="D282" s="159"/>
      <c r="E282" s="159"/>
      <c r="F282" s="159"/>
      <c r="G282" s="159"/>
      <c r="H282" s="159"/>
      <c r="I282" s="160">
        <f>SUM(GZ207:GZ244)</f>
        <v>54</v>
      </c>
      <c r="J282" s="159"/>
      <c r="K282" s="160" t="e">
        <f>Source!DQ154</f>
        <v>#REF!</v>
      </c>
    </row>
    <row r="284" spans="1:11" hidden="1" x14ac:dyDescent="0.2">
      <c r="C284" s="161" t="s">
        <v>514</v>
      </c>
      <c r="D284" s="161"/>
      <c r="E284" s="161"/>
      <c r="F284" s="161"/>
      <c r="G284" s="161"/>
      <c r="H284" s="161"/>
      <c r="I284" s="162">
        <f>SUM(GT207:GT244)+SUM(IB207:IB244)</f>
        <v>0</v>
      </c>
      <c r="J284" s="161"/>
      <c r="K284" s="162">
        <f>Source!EH154+SUM(DC207:DC244)</f>
        <v>0</v>
      </c>
    </row>
    <row r="285" spans="1:11" hidden="1" x14ac:dyDescent="0.2">
      <c r="C285" s="163" t="s">
        <v>484</v>
      </c>
      <c r="D285" s="164"/>
      <c r="E285" s="164"/>
      <c r="F285" s="164"/>
      <c r="G285" s="164"/>
      <c r="H285" s="164"/>
      <c r="I285" s="164"/>
      <c r="J285" s="164"/>
      <c r="K285" s="164"/>
    </row>
    <row r="286" spans="1:11" hidden="1" x14ac:dyDescent="0.2">
      <c r="C286" s="165" t="s">
        <v>515</v>
      </c>
      <c r="D286" s="161"/>
      <c r="E286" s="161"/>
      <c r="F286" s="161"/>
      <c r="G286" s="161"/>
      <c r="H286" s="161"/>
      <c r="I286" s="162">
        <f>SUM(GT207:GT244)</f>
        <v>0</v>
      </c>
      <c r="J286" s="161"/>
      <c r="K286" s="162">
        <f>Source!EH154</f>
        <v>0</v>
      </c>
    </row>
    <row r="287" spans="1:11" hidden="1" x14ac:dyDescent="0.2">
      <c r="C287" s="166" t="s">
        <v>516</v>
      </c>
      <c r="D287" s="161"/>
      <c r="E287" s="161"/>
      <c r="F287" s="161"/>
      <c r="G287" s="161"/>
      <c r="H287" s="161"/>
      <c r="I287" s="162">
        <f>SUM(GU207:GU244)</f>
        <v>0</v>
      </c>
      <c r="J287" s="161"/>
      <c r="K287" s="162">
        <f>Source!EI154</f>
        <v>0</v>
      </c>
    </row>
    <row r="288" spans="1:11" hidden="1" x14ac:dyDescent="0.2">
      <c r="C288" s="166" t="s">
        <v>517</v>
      </c>
      <c r="D288" s="161"/>
      <c r="E288" s="161"/>
      <c r="F288" s="161"/>
      <c r="G288" s="161"/>
      <c r="H288" s="161"/>
      <c r="I288" s="162">
        <f>SUM(GV207:GV244)</f>
        <v>0</v>
      </c>
      <c r="J288" s="161"/>
      <c r="K288" s="162">
        <f>Source!ER154</f>
        <v>0</v>
      </c>
    </row>
    <row r="289" spans="3:11" hidden="1" x14ac:dyDescent="0.2">
      <c r="C289" s="165" t="s">
        <v>518</v>
      </c>
      <c r="D289" s="161"/>
      <c r="E289" s="161"/>
      <c r="F289" s="161"/>
      <c r="G289" s="161"/>
      <c r="H289" s="161"/>
      <c r="I289" s="162">
        <f>SUM(IB207:IB244)</f>
        <v>0</v>
      </c>
      <c r="J289" s="161"/>
      <c r="K289" s="162">
        <f>SUM(DC207:DC244)</f>
        <v>0</v>
      </c>
    </row>
    <row r="291" spans="3:11" x14ac:dyDescent="0.2">
      <c r="C291" s="13" t="s">
        <v>519</v>
      </c>
      <c r="D291" s="13"/>
      <c r="E291" s="13"/>
      <c r="F291" s="13"/>
      <c r="G291" s="13"/>
      <c r="H291" s="13"/>
      <c r="I291" s="141">
        <f>SUM(HA207:HA244)</f>
        <v>1057</v>
      </c>
      <c r="J291" s="13"/>
      <c r="K291" s="141" t="e">
        <f>Source!EJ154</f>
        <v>#REF!</v>
      </c>
    </row>
    <row r="292" spans="3:11" x14ac:dyDescent="0.2">
      <c r="C292" s="142" t="s">
        <v>520</v>
      </c>
      <c r="D292" s="140"/>
      <c r="E292" s="140"/>
      <c r="F292" s="140"/>
      <c r="G292" s="140"/>
      <c r="H292" s="140"/>
      <c r="I292" s="140"/>
      <c r="J292" s="140"/>
      <c r="K292" s="140"/>
    </row>
    <row r="293" spans="3:11" x14ac:dyDescent="0.2">
      <c r="C293" s="167" t="s">
        <v>521</v>
      </c>
      <c r="D293" s="13"/>
      <c r="E293" s="13"/>
      <c r="F293" s="13"/>
      <c r="G293" s="13"/>
      <c r="H293" s="13"/>
      <c r="I293" s="141">
        <f>SUM(HB207:HB244)</f>
        <v>1057</v>
      </c>
      <c r="J293" s="13"/>
      <c r="K293" s="141" t="e">
        <f>Source!EK154</f>
        <v>#REF!</v>
      </c>
    </row>
    <row r="294" spans="3:11" hidden="1" x14ac:dyDescent="0.2">
      <c r="C294" s="167" t="s">
        <v>522</v>
      </c>
      <c r="D294" s="13"/>
      <c r="E294" s="13"/>
      <c r="F294" s="13"/>
      <c r="G294" s="13"/>
      <c r="H294" s="13"/>
      <c r="I294" s="141">
        <f>SUM(HC207:HC244)</f>
        <v>0</v>
      </c>
      <c r="J294" s="13"/>
      <c r="K294" s="141">
        <f>Source!EL154</f>
        <v>0</v>
      </c>
    </row>
    <row r="295" spans="3:11" hidden="1" x14ac:dyDescent="0.2">
      <c r="C295" s="165" t="s">
        <v>523</v>
      </c>
      <c r="D295" s="161"/>
      <c r="E295" s="161"/>
      <c r="F295" s="161"/>
      <c r="G295" s="161"/>
      <c r="H295" s="161"/>
      <c r="I295" s="162">
        <f>SUM(HD207:HD244)</f>
        <v>0</v>
      </c>
      <c r="J295" s="161"/>
      <c r="K295" s="162">
        <f>Source!EH154+SUM(DC207:DC244)</f>
        <v>0</v>
      </c>
    </row>
    <row r="296" spans="3:11" hidden="1" x14ac:dyDescent="0.2">
      <c r="C296" s="167" t="s">
        <v>168</v>
      </c>
      <c r="D296" s="13"/>
      <c r="E296" s="13"/>
      <c r="F296" s="13"/>
      <c r="G296" s="13"/>
      <c r="H296" s="13"/>
      <c r="I296" s="141">
        <f>SUM(HE207:HE244)</f>
        <v>0</v>
      </c>
      <c r="J296" s="13"/>
      <c r="K296" s="141">
        <f>Source!EM154</f>
        <v>0</v>
      </c>
    </row>
    <row r="297" spans="3:11" hidden="1" x14ac:dyDescent="0.2"/>
    <row r="298" spans="3:11" hidden="1" x14ac:dyDescent="0.2">
      <c r="C298" s="13" t="s">
        <v>524</v>
      </c>
      <c r="D298" s="13"/>
      <c r="E298" s="13"/>
      <c r="F298" s="13"/>
      <c r="G298" s="13"/>
      <c r="H298" s="13"/>
      <c r="I298" s="141">
        <f>SUM(HB207:HB244)+SUM(HC207:HC244)</f>
        <v>1057</v>
      </c>
      <c r="J298" s="13"/>
      <c r="K298" s="141" t="e">
        <f>Source!EK154+Source!EL154</f>
        <v>#REF!</v>
      </c>
    </row>
    <row r="300" spans="3:11" hidden="1" x14ac:dyDescent="0.2">
      <c r="C300" s="25" t="s">
        <v>186</v>
      </c>
      <c r="D300" s="25"/>
      <c r="E300" s="25"/>
      <c r="F300" s="25"/>
      <c r="G300" s="25"/>
      <c r="H300" s="25"/>
      <c r="I300" s="168">
        <f>I298+SUM(HD207:HD244)+SUM(HE207:HE244)</f>
        <v>1057</v>
      </c>
      <c r="J300" s="25"/>
      <c r="K300" s="168" t="e">
        <f>K298+Source!EH154+SUM(DC207:DC244)+Source!EM154</f>
        <v>#REF!</v>
      </c>
    </row>
    <row r="302" spans="3:11" x14ac:dyDescent="0.2">
      <c r="C302" s="140" t="s">
        <v>525</v>
      </c>
      <c r="D302" s="140"/>
      <c r="E302" s="140"/>
      <c r="F302" s="140"/>
      <c r="G302" s="140"/>
      <c r="H302" s="140"/>
      <c r="I302" s="140"/>
      <c r="J302" s="140"/>
      <c r="K302" s="140"/>
    </row>
    <row r="303" spans="3:11" hidden="1" x14ac:dyDescent="0.2">
      <c r="C303" s="169" t="s">
        <v>526</v>
      </c>
      <c r="D303" s="13"/>
      <c r="E303" s="13"/>
      <c r="F303" s="13"/>
      <c r="G303" s="13"/>
      <c r="H303" s="13"/>
      <c r="I303" s="141">
        <f>SUM(GN207:GN244)+SUM(IA207:IA244)+SUM(IB207:IB244)</f>
        <v>815</v>
      </c>
      <c r="J303" s="13"/>
      <c r="K303" s="141">
        <f>Source!DH154+SUM(DB207:DB244)+SUM(DC207:DC244)</f>
        <v>8352</v>
      </c>
    </row>
    <row r="304" spans="3:11" hidden="1" x14ac:dyDescent="0.2">
      <c r="C304" s="142" t="s">
        <v>484</v>
      </c>
      <c r="D304" s="140"/>
      <c r="E304" s="140"/>
      <c r="F304" s="140"/>
      <c r="G304" s="140"/>
      <c r="H304" s="140"/>
      <c r="I304" s="140"/>
      <c r="J304" s="140"/>
      <c r="K304" s="140"/>
    </row>
    <row r="305" spans="1:23" hidden="1" x14ac:dyDescent="0.2">
      <c r="C305" s="167" t="s">
        <v>527</v>
      </c>
      <c r="D305" s="13"/>
      <c r="E305" s="13"/>
      <c r="F305" s="13"/>
      <c r="G305" s="13"/>
      <c r="H305" s="13"/>
      <c r="I305" s="141">
        <f>SUM(GO207:GO244)</f>
        <v>0</v>
      </c>
      <c r="J305" s="13"/>
      <c r="K305" s="141">
        <f>Source!EG154</f>
        <v>0</v>
      </c>
    </row>
    <row r="306" spans="1:23" hidden="1" x14ac:dyDescent="0.2">
      <c r="C306" s="167" t="s">
        <v>528</v>
      </c>
      <c r="D306" s="13"/>
      <c r="E306" s="13"/>
      <c r="F306" s="13"/>
      <c r="G306" s="13"/>
      <c r="H306" s="13"/>
      <c r="I306" s="141">
        <f>SUM(GP207:GP244)</f>
        <v>815</v>
      </c>
      <c r="J306" s="13"/>
      <c r="K306" s="141">
        <f>Source!EN154</f>
        <v>8352</v>
      </c>
    </row>
    <row r="307" spans="1:23" x14ac:dyDescent="0.2">
      <c r="C307" s="169" t="s">
        <v>529</v>
      </c>
      <c r="D307" s="13"/>
      <c r="E307" s="13"/>
      <c r="F307" s="13"/>
      <c r="G307" s="13"/>
      <c r="H307" s="170" t="e">
        <f>Source!DM154</f>
        <v>#REF!</v>
      </c>
      <c r="I307" s="13"/>
      <c r="J307" s="13"/>
      <c r="K307" s="13"/>
    </row>
    <row r="308" spans="1:23" hidden="1" x14ac:dyDescent="0.2">
      <c r="C308" s="169" t="s">
        <v>177</v>
      </c>
      <c r="D308" s="13"/>
      <c r="E308" s="13"/>
      <c r="F308" s="13"/>
      <c r="G308" s="13"/>
      <c r="H308" s="170">
        <f>Source!DN154</f>
        <v>0</v>
      </c>
      <c r="I308" s="13"/>
      <c r="J308" s="13"/>
      <c r="K308" s="13"/>
    </row>
    <row r="309" spans="1:23" ht="13.5" thickBot="1" x14ac:dyDescent="0.25"/>
    <row r="310" spans="1:23" x14ac:dyDescent="0.2">
      <c r="A310" s="136"/>
      <c r="B310" s="136"/>
      <c r="C310" s="137" t="s">
        <v>535</v>
      </c>
      <c r="D310" s="137"/>
      <c r="E310" s="137"/>
      <c r="F310" s="137"/>
      <c r="G310" s="137"/>
      <c r="H310" s="137"/>
      <c r="I310" s="138" t="e">
        <f>SUM(HA47:HA309)</f>
        <v>#REF!</v>
      </c>
      <c r="J310" s="137"/>
      <c r="K310" s="138" t="e">
        <f>Source!EJ184</f>
        <v>#REF!</v>
      </c>
      <c r="P310" s="23" t="e">
        <f>SUM(R47:R309)</f>
        <v>#REF!</v>
      </c>
      <c r="Q310" s="23" t="e">
        <f>SUM(S47:S309)</f>
        <v>#REF!</v>
      </c>
      <c r="R310" s="23"/>
      <c r="S310" s="23"/>
      <c r="T310" s="23"/>
      <c r="U310" s="23"/>
      <c r="V310" s="23"/>
      <c r="W310" s="23"/>
    </row>
    <row r="312" spans="1:23" x14ac:dyDescent="0.2">
      <c r="C312" s="140" t="s">
        <v>484</v>
      </c>
      <c r="D312" s="140"/>
      <c r="E312" s="140"/>
      <c r="F312" s="140"/>
      <c r="G312" s="140"/>
      <c r="H312" s="140"/>
      <c r="I312" s="140"/>
      <c r="J312" s="140"/>
      <c r="K312" s="140"/>
    </row>
    <row r="313" spans="1:23" x14ac:dyDescent="0.2">
      <c r="C313" s="13" t="s">
        <v>135</v>
      </c>
      <c r="D313" s="13"/>
      <c r="E313" s="13"/>
      <c r="F313" s="13"/>
      <c r="G313" s="13"/>
      <c r="H313" s="13"/>
      <c r="I313" s="141" t="e">
        <f>SUM(GK47:GK309)+SUM(GL47:GL309)+SUM(GQ47:GQ309)+SUM(IA47:IA309)+SUM(HK47:HK309)</f>
        <v>#REF!</v>
      </c>
      <c r="J313" s="13"/>
      <c r="K313" s="141" t="e">
        <f>Source!DK184+Source!DI184+Source!EO184+SUM(DB47:DB309)+SUM(DD47:DD309)</f>
        <v>#REF!</v>
      </c>
    </row>
    <row r="314" spans="1:23" x14ac:dyDescent="0.2">
      <c r="C314" s="142" t="s">
        <v>484</v>
      </c>
      <c r="D314" s="140"/>
      <c r="E314" s="140"/>
      <c r="F314" s="140"/>
      <c r="G314" s="140"/>
      <c r="H314" s="140"/>
      <c r="I314" s="140"/>
      <c r="J314" s="140"/>
      <c r="K314" s="140"/>
    </row>
    <row r="315" spans="1:23" x14ac:dyDescent="0.2">
      <c r="C315" s="144" t="s">
        <v>485</v>
      </c>
      <c r="D315" s="143"/>
      <c r="E315" s="143"/>
      <c r="F315" s="143"/>
      <c r="G315" s="143"/>
      <c r="H315" s="143"/>
      <c r="I315" s="145" t="e">
        <f>SUM(GK47:GK309)</f>
        <v>#REF!</v>
      </c>
      <c r="J315" s="143"/>
      <c r="K315" s="145" t="e">
        <f>Source!DK184</f>
        <v>#REF!</v>
      </c>
    </row>
    <row r="316" spans="1:23" x14ac:dyDescent="0.2">
      <c r="C316" s="146" t="s">
        <v>486</v>
      </c>
      <c r="D316" s="140"/>
      <c r="E316" s="140"/>
      <c r="F316" s="140"/>
      <c r="G316" s="140"/>
      <c r="H316" s="140"/>
      <c r="I316" s="140"/>
      <c r="J316" s="140"/>
      <c r="K316" s="140"/>
    </row>
    <row r="317" spans="1:23" hidden="1" x14ac:dyDescent="0.2">
      <c r="C317" s="147" t="s">
        <v>487</v>
      </c>
      <c r="D317" s="143"/>
      <c r="E317" s="143"/>
      <c r="F317" s="143"/>
      <c r="G317" s="143"/>
      <c r="H317" s="143"/>
      <c r="I317" s="145">
        <f>SUMIF(DH47:DH309,1001,GK47:GK309)</f>
        <v>0</v>
      </c>
      <c r="J317" s="143"/>
      <c r="K317" s="145">
        <f>SUMIF(DH47:DH309,1001,DG47:DG309)</f>
        <v>0</v>
      </c>
    </row>
    <row r="318" spans="1:23" hidden="1" x14ac:dyDescent="0.2">
      <c r="C318" s="147" t="s">
        <v>488</v>
      </c>
      <c r="D318" s="143"/>
      <c r="E318" s="143"/>
      <c r="F318" s="143"/>
      <c r="G318" s="143"/>
      <c r="H318" s="143"/>
      <c r="I318" s="145">
        <f>SUMIF(DH47:DH309,1002,GK47:GK309)</f>
        <v>0</v>
      </c>
      <c r="J318" s="143"/>
      <c r="K318" s="145">
        <f>SUMIF(DH47:DH309,1002,DG47:DG309)</f>
        <v>0</v>
      </c>
    </row>
    <row r="319" spans="1:23" hidden="1" x14ac:dyDescent="0.2">
      <c r="C319" s="147" t="s">
        <v>489</v>
      </c>
      <c r="D319" s="143"/>
      <c r="E319" s="143"/>
      <c r="F319" s="143"/>
      <c r="G319" s="143"/>
      <c r="H319" s="143"/>
      <c r="I319" s="145">
        <f>SUMIF(DH47:DH309,1003,GK47:GK309)</f>
        <v>0</v>
      </c>
      <c r="J319" s="143"/>
      <c r="K319" s="145">
        <f>SUMIF(DH47:DH309,1003,DG47:DG309)</f>
        <v>0</v>
      </c>
    </row>
    <row r="320" spans="1:23" hidden="1" x14ac:dyDescent="0.2">
      <c r="C320" s="147" t="s">
        <v>490</v>
      </c>
      <c r="D320" s="143"/>
      <c r="E320" s="143"/>
      <c r="F320" s="143"/>
      <c r="G320" s="143"/>
      <c r="H320" s="143"/>
      <c r="I320" s="145">
        <f>SUMIF(DH47:DH309,1004,GK47:GK309)</f>
        <v>0</v>
      </c>
      <c r="J320" s="143"/>
      <c r="K320" s="145">
        <f>SUMIF(DH47:DH309,1004,DG47:DG309)</f>
        <v>0</v>
      </c>
    </row>
    <row r="321" spans="3:11" hidden="1" x14ac:dyDescent="0.2">
      <c r="C321" s="147" t="s">
        <v>491</v>
      </c>
      <c r="D321" s="143"/>
      <c r="E321" s="143"/>
      <c r="F321" s="143"/>
      <c r="G321" s="143"/>
      <c r="H321" s="143"/>
      <c r="I321" s="145">
        <f>SUMIF(DH47:DH309,1005,GK47:GK309)</f>
        <v>0</v>
      </c>
      <c r="J321" s="143"/>
      <c r="K321" s="145">
        <f>SUMIF(DH47:DH309,1005,DG47:DG309)</f>
        <v>0</v>
      </c>
    </row>
    <row r="322" spans="3:11" x14ac:dyDescent="0.2">
      <c r="C322" s="147" t="s">
        <v>492</v>
      </c>
      <c r="D322" s="143"/>
      <c r="E322" s="143"/>
      <c r="F322" s="143"/>
      <c r="G322" s="143"/>
      <c r="H322" s="143"/>
      <c r="I322" s="145" t="e">
        <f>SUMIF(DH47:DH309,1006,GK47:GK309)</f>
        <v>#REF!</v>
      </c>
      <c r="J322" s="143"/>
      <c r="K322" s="145" t="e">
        <f>SUMIF(DH47:DH309,1006,DG47:DG309)</f>
        <v>#REF!</v>
      </c>
    </row>
    <row r="323" spans="3:11" hidden="1" x14ac:dyDescent="0.2">
      <c r="C323" s="147" t="s">
        <v>493</v>
      </c>
      <c r="D323" s="143"/>
      <c r="E323" s="143"/>
      <c r="F323" s="143"/>
      <c r="G323" s="143"/>
      <c r="H323" s="143"/>
      <c r="I323" s="145">
        <f>SUMIF(DH47:DH309,1007,GK47:GK309)</f>
        <v>0</v>
      </c>
      <c r="J323" s="143"/>
      <c r="K323" s="145">
        <f>SUMIF(DH47:DH309,1007,DG47:DG309)</f>
        <v>0</v>
      </c>
    </row>
    <row r="324" spans="3:11" hidden="1" x14ac:dyDescent="0.2">
      <c r="C324" s="147" t="s">
        <v>494</v>
      </c>
      <c r="D324" s="143"/>
      <c r="E324" s="143"/>
      <c r="F324" s="143"/>
      <c r="G324" s="143"/>
      <c r="H324" s="143"/>
      <c r="I324" s="145">
        <f>SUMIF(DH47:DH309,1008,GK47:GK309)</f>
        <v>0</v>
      </c>
      <c r="J324" s="143"/>
      <c r="K324" s="145">
        <f>SUMIF(DH47:DH309,1008,DG47:DG309)</f>
        <v>0</v>
      </c>
    </row>
    <row r="325" spans="3:11" hidden="1" x14ac:dyDescent="0.2">
      <c r="C325" s="147" t="s">
        <v>495</v>
      </c>
      <c r="D325" s="143"/>
      <c r="E325" s="143"/>
      <c r="F325" s="143"/>
      <c r="G325" s="143"/>
      <c r="H325" s="143"/>
      <c r="I325" s="145">
        <f>SUMIF(DH47:DH309,1009,GK47:GK309)</f>
        <v>0</v>
      </c>
      <c r="J325" s="143"/>
      <c r="K325" s="145">
        <f>SUMIF(DH47:DH309,1009,DG47:DG309)</f>
        <v>0</v>
      </c>
    </row>
    <row r="326" spans="3:11" hidden="1" x14ac:dyDescent="0.2">
      <c r="C326" s="147" t="s">
        <v>496</v>
      </c>
      <c r="D326" s="143"/>
      <c r="E326" s="143"/>
      <c r="F326" s="143"/>
      <c r="G326" s="143"/>
      <c r="H326" s="143"/>
      <c r="I326" s="145">
        <f>SUMIF(DH47:DH309,1010,GK47:GK309)</f>
        <v>0</v>
      </c>
      <c r="J326" s="143"/>
      <c r="K326" s="145">
        <f>SUMIF(DH47:DH309,1010,DG47:DG309)</f>
        <v>0</v>
      </c>
    </row>
    <row r="327" spans="3:11" hidden="1" x14ac:dyDescent="0.2">
      <c r="C327" s="147" t="s">
        <v>497</v>
      </c>
      <c r="D327" s="143"/>
      <c r="E327" s="143"/>
      <c r="F327" s="143"/>
      <c r="G327" s="143"/>
      <c r="H327" s="143"/>
      <c r="I327" s="145">
        <f>SUMIF(DH47:DH309,1011,GK47:GK309)</f>
        <v>0</v>
      </c>
      <c r="J327" s="143"/>
      <c r="K327" s="145">
        <f>SUMIF(DH47:DH309,1011,DG47:DG309)</f>
        <v>0</v>
      </c>
    </row>
    <row r="328" spans="3:11" hidden="1" x14ac:dyDescent="0.2">
      <c r="C328" s="147" t="s">
        <v>498</v>
      </c>
      <c r="D328" s="143"/>
      <c r="E328" s="143"/>
      <c r="F328" s="143"/>
      <c r="G328" s="143"/>
      <c r="H328" s="143"/>
      <c r="I328" s="145">
        <f>SUMIF(DH47:DH309,1012,GK47:GK309)</f>
        <v>0</v>
      </c>
      <c r="J328" s="143"/>
      <c r="K328" s="145">
        <f>SUMIF(DH47:DH309,1012,DG47:DG309)</f>
        <v>0</v>
      </c>
    </row>
    <row r="329" spans="3:11" hidden="1" x14ac:dyDescent="0.2">
      <c r="C329" s="147" t="s">
        <v>499</v>
      </c>
      <c r="D329" s="143"/>
      <c r="E329" s="143"/>
      <c r="F329" s="143"/>
      <c r="G329" s="143"/>
      <c r="H329" s="143"/>
      <c r="I329" s="145">
        <f>SUMIF(DH47:DH309,1013,GK47:GK309)</f>
        <v>0</v>
      </c>
      <c r="J329" s="143"/>
      <c r="K329" s="145">
        <f>SUMIF(DH47:DH309,1013,DG47:DG309)</f>
        <v>0</v>
      </c>
    </row>
    <row r="330" spans="3:11" hidden="1" x14ac:dyDescent="0.2">
      <c r="C330" s="147" t="s">
        <v>500</v>
      </c>
      <c r="D330" s="143"/>
      <c r="E330" s="143"/>
      <c r="F330" s="143"/>
      <c r="G330" s="143"/>
      <c r="H330" s="143"/>
      <c r="I330" s="145">
        <f>SUMIF(DH47:DH309,1014,GK47:GK309)</f>
        <v>0</v>
      </c>
      <c r="J330" s="143"/>
      <c r="K330" s="145">
        <f>SUMIF(DH47:DH309,1014,DG47:DG309)</f>
        <v>0</v>
      </c>
    </row>
    <row r="331" spans="3:11" hidden="1" x14ac:dyDescent="0.2">
      <c r="C331" s="147" t="s">
        <v>501</v>
      </c>
      <c r="D331" s="143"/>
      <c r="E331" s="143"/>
      <c r="F331" s="143"/>
      <c r="G331" s="143"/>
      <c r="H331" s="143"/>
      <c r="I331" s="145">
        <f>SUMIF(DH47:DH309,1015,GK47:GK309)</f>
        <v>0</v>
      </c>
      <c r="J331" s="143"/>
      <c r="K331" s="145">
        <f>SUMIF(DH47:DH309,1015,DG47:DG309)</f>
        <v>0</v>
      </c>
    </row>
    <row r="332" spans="3:11" hidden="1" x14ac:dyDescent="0.2">
      <c r="C332" s="147" t="s">
        <v>502</v>
      </c>
      <c r="D332" s="143"/>
      <c r="E332" s="143"/>
      <c r="F332" s="143"/>
      <c r="G332" s="143"/>
      <c r="H332" s="143"/>
      <c r="I332" s="145">
        <f>SUMIF(DH47:DH309,1,GK47:GK309)</f>
        <v>0</v>
      </c>
      <c r="J332" s="143"/>
      <c r="K332" s="145">
        <f>SUMIF(DH47:DH309,1,DG47:DG309)</f>
        <v>0</v>
      </c>
    </row>
    <row r="333" spans="3:11" x14ac:dyDescent="0.2">
      <c r="C333" s="149" t="s">
        <v>503</v>
      </c>
      <c r="D333" s="148"/>
      <c r="E333" s="148"/>
      <c r="F333" s="148"/>
      <c r="G333" s="148"/>
      <c r="H333" s="148"/>
      <c r="I333" s="150" t="e">
        <f>SUM(GL47:GL309)</f>
        <v>#REF!</v>
      </c>
      <c r="J333" s="148"/>
      <c r="K333" s="150" t="e">
        <f>Source!DI184</f>
        <v>#REF!</v>
      </c>
    </row>
    <row r="334" spans="3:11" x14ac:dyDescent="0.2">
      <c r="C334" s="146" t="s">
        <v>484</v>
      </c>
      <c r="D334" s="140"/>
      <c r="E334" s="140"/>
      <c r="F334" s="140"/>
      <c r="G334" s="140"/>
      <c r="H334" s="140"/>
      <c r="I334" s="140"/>
      <c r="J334" s="140"/>
      <c r="K334" s="140"/>
    </row>
    <row r="335" spans="3:11" x14ac:dyDescent="0.2">
      <c r="C335" s="151" t="s">
        <v>504</v>
      </c>
      <c r="D335" s="148"/>
      <c r="E335" s="148"/>
      <c r="F335" s="148"/>
      <c r="G335" s="148"/>
      <c r="H335" s="148"/>
      <c r="I335" s="150" t="e">
        <f>SUM(GM47:GM309)</f>
        <v>#REF!</v>
      </c>
      <c r="J335" s="148"/>
      <c r="K335" s="150" t="e">
        <f>Source!DJ184</f>
        <v>#REF!</v>
      </c>
    </row>
    <row r="336" spans="3:11" x14ac:dyDescent="0.2">
      <c r="C336" s="152" t="s">
        <v>505</v>
      </c>
      <c r="D336" s="112"/>
      <c r="E336" s="112"/>
      <c r="F336" s="112"/>
      <c r="G336" s="112"/>
      <c r="H336" s="112"/>
      <c r="I336" s="153" t="e">
        <f>SUM(GQ47:GQ309)+SUM(IA47:IA309)</f>
        <v>#REF!</v>
      </c>
      <c r="J336" s="112"/>
      <c r="K336" s="153" t="e">
        <f>Source!EO184+SUM(DB47:DB309)</f>
        <v>#REF!</v>
      </c>
    </row>
    <row r="337" spans="1:11" hidden="1" x14ac:dyDescent="0.2">
      <c r="C337" s="154" t="s">
        <v>484</v>
      </c>
      <c r="D337" s="112"/>
      <c r="E337" s="112"/>
      <c r="F337" s="112"/>
      <c r="G337" s="112"/>
      <c r="H337" s="112"/>
      <c r="I337" s="153"/>
      <c r="J337" s="112"/>
      <c r="K337" s="153"/>
    </row>
    <row r="338" spans="1:11" hidden="1" x14ac:dyDescent="0.2">
      <c r="C338" s="155" t="s">
        <v>506</v>
      </c>
      <c r="D338" s="112"/>
      <c r="E338" s="112"/>
      <c r="F338" s="112"/>
      <c r="G338" s="112"/>
      <c r="H338" s="112"/>
      <c r="I338" s="153" t="e">
        <f>SUM(GQ47:GQ309)</f>
        <v>#REF!</v>
      </c>
      <c r="J338" s="112"/>
      <c r="K338" s="153" t="e">
        <f>Source!EO184</f>
        <v>#REF!</v>
      </c>
    </row>
    <row r="339" spans="1:11" hidden="1" x14ac:dyDescent="0.2">
      <c r="C339" s="156" t="s">
        <v>507</v>
      </c>
      <c r="D339" s="112"/>
      <c r="E339" s="112"/>
      <c r="F339" s="112"/>
      <c r="G339" s="112"/>
      <c r="H339" s="112"/>
      <c r="I339" s="153">
        <f>SUM(GR47:GR309)</f>
        <v>0</v>
      </c>
      <c r="J339" s="112"/>
      <c r="K339" s="153">
        <f>Source!EP184</f>
        <v>0</v>
      </c>
    </row>
    <row r="340" spans="1:11" hidden="1" x14ac:dyDescent="0.2">
      <c r="C340" s="156" t="s">
        <v>508</v>
      </c>
      <c r="D340" s="112"/>
      <c r="E340" s="112"/>
      <c r="F340" s="112"/>
      <c r="G340" s="112"/>
      <c r="H340" s="112"/>
      <c r="I340" s="153" t="e">
        <f>SUM(GS47:GS309)</f>
        <v>#REF!</v>
      </c>
      <c r="J340" s="112"/>
      <c r="K340" s="153" t="e">
        <f>Source!EQ184</f>
        <v>#REF!</v>
      </c>
    </row>
    <row r="341" spans="1:11" hidden="1" x14ac:dyDescent="0.2">
      <c r="C341" s="155" t="s">
        <v>509</v>
      </c>
      <c r="D341" s="112"/>
      <c r="E341" s="112"/>
      <c r="F341" s="112"/>
      <c r="G341" s="112"/>
      <c r="H341" s="112"/>
      <c r="I341" s="153">
        <f>SUM(IA47:IA309)</f>
        <v>0</v>
      </c>
      <c r="J341" s="112"/>
      <c r="K341" s="153">
        <f>SUM(DB47:DB309)</f>
        <v>0</v>
      </c>
    </row>
    <row r="342" spans="1:11" hidden="1" x14ac:dyDescent="0.2">
      <c r="C342" s="157" t="s">
        <v>510</v>
      </c>
      <c r="D342" s="139"/>
      <c r="E342" s="139"/>
      <c r="F342" s="139"/>
      <c r="G342" s="139"/>
      <c r="H342" s="139"/>
      <c r="I342" s="158">
        <f>SUM(HK47:HK309)</f>
        <v>0</v>
      </c>
      <c r="J342" s="139"/>
      <c r="K342" s="158">
        <f>SUM(DD47:DD309)</f>
        <v>0</v>
      </c>
    </row>
    <row r="344" spans="1:11" hidden="1" x14ac:dyDescent="0.2">
      <c r="C344" s="143" t="s">
        <v>511</v>
      </c>
      <c r="D344" s="143"/>
      <c r="E344" s="143"/>
      <c r="F344" s="143"/>
      <c r="G344" s="143"/>
      <c r="H344" s="143"/>
      <c r="I344" s="145" t="e">
        <f>SUM(GK47:GK309)+SUM(GM47:GM309)</f>
        <v>#REF!</v>
      </c>
      <c r="J344" s="143"/>
      <c r="K344" s="145" t="e">
        <f>Source!DK184+Source!DJ184</f>
        <v>#REF!</v>
      </c>
    </row>
    <row r="346" spans="1:11" x14ac:dyDescent="0.2">
      <c r="A346" s="159"/>
      <c r="B346" s="159"/>
      <c r="C346" s="159" t="s">
        <v>512</v>
      </c>
      <c r="D346" s="159"/>
      <c r="E346" s="159"/>
      <c r="F346" s="159"/>
      <c r="G346" s="159"/>
      <c r="H346" s="159"/>
      <c r="I346" s="160" t="e">
        <f>SUM(GY47:GY309)</f>
        <v>#REF!</v>
      </c>
      <c r="J346" s="159"/>
      <c r="K346" s="160" t="e">
        <f>Source!DP184</f>
        <v>#REF!</v>
      </c>
    </row>
    <row r="347" spans="1:11" x14ac:dyDescent="0.2">
      <c r="A347" s="159"/>
      <c r="B347" s="159"/>
      <c r="C347" s="159" t="s">
        <v>513</v>
      </c>
      <c r="D347" s="159"/>
      <c r="E347" s="159"/>
      <c r="F347" s="159"/>
      <c r="G347" s="159"/>
      <c r="H347" s="159"/>
      <c r="I347" s="160" t="e">
        <f>SUM(GZ47:GZ309)</f>
        <v>#REF!</v>
      </c>
      <c r="J347" s="159"/>
      <c r="K347" s="160" t="e">
        <f>Source!DQ184</f>
        <v>#REF!</v>
      </c>
    </row>
    <row r="349" spans="1:11" hidden="1" x14ac:dyDescent="0.2">
      <c r="C349" s="161" t="s">
        <v>514</v>
      </c>
      <c r="D349" s="161"/>
      <c r="E349" s="161"/>
      <c r="F349" s="161"/>
      <c r="G349" s="161"/>
      <c r="H349" s="161"/>
      <c r="I349" s="162">
        <f>SUM(GT47:GT309)+SUM(IB47:IB309)</f>
        <v>0</v>
      </c>
      <c r="J349" s="161"/>
      <c r="K349" s="162">
        <f>Source!EH184+SUM(DC47:DC309)</f>
        <v>0</v>
      </c>
    </row>
    <row r="350" spans="1:11" hidden="1" x14ac:dyDescent="0.2">
      <c r="C350" s="163" t="s">
        <v>484</v>
      </c>
      <c r="D350" s="164"/>
      <c r="E350" s="164"/>
      <c r="F350" s="164"/>
      <c r="G350" s="164"/>
      <c r="H350" s="164"/>
      <c r="I350" s="164"/>
      <c r="J350" s="164"/>
      <c r="K350" s="164"/>
    </row>
    <row r="351" spans="1:11" hidden="1" x14ac:dyDescent="0.2">
      <c r="C351" s="165" t="s">
        <v>515</v>
      </c>
      <c r="D351" s="161"/>
      <c r="E351" s="161"/>
      <c r="F351" s="161"/>
      <c r="G351" s="161"/>
      <c r="H351" s="161"/>
      <c r="I351" s="162">
        <f>SUM(GT47:GT309)</f>
        <v>0</v>
      </c>
      <c r="J351" s="161"/>
      <c r="K351" s="162">
        <f>Source!EH184</f>
        <v>0</v>
      </c>
    </row>
    <row r="352" spans="1:11" hidden="1" x14ac:dyDescent="0.2">
      <c r="C352" s="166" t="s">
        <v>516</v>
      </c>
      <c r="D352" s="161"/>
      <c r="E352" s="161"/>
      <c r="F352" s="161"/>
      <c r="G352" s="161"/>
      <c r="H352" s="161"/>
      <c r="I352" s="162">
        <f>SUM(GU47:GU309)</f>
        <v>0</v>
      </c>
      <c r="J352" s="161"/>
      <c r="K352" s="162">
        <f>Source!EI184</f>
        <v>0</v>
      </c>
    </row>
    <row r="353" spans="3:11" hidden="1" x14ac:dyDescent="0.2">
      <c r="C353" s="166" t="s">
        <v>517</v>
      </c>
      <c r="D353" s="161"/>
      <c r="E353" s="161"/>
      <c r="F353" s="161"/>
      <c r="G353" s="161"/>
      <c r="H353" s="161"/>
      <c r="I353" s="162">
        <f>SUM(GV47:GV309)</f>
        <v>0</v>
      </c>
      <c r="J353" s="161"/>
      <c r="K353" s="162">
        <f>Source!ER184</f>
        <v>0</v>
      </c>
    </row>
    <row r="354" spans="3:11" hidden="1" x14ac:dyDescent="0.2">
      <c r="C354" s="165" t="s">
        <v>518</v>
      </c>
      <c r="D354" s="161"/>
      <c r="E354" s="161"/>
      <c r="F354" s="161"/>
      <c r="G354" s="161"/>
      <c r="H354" s="161"/>
      <c r="I354" s="162">
        <f>SUM(IB47:IB309)</f>
        <v>0</v>
      </c>
      <c r="J354" s="161"/>
      <c r="K354" s="162">
        <f>SUM(DC47:DC309)</f>
        <v>0</v>
      </c>
    </row>
    <row r="356" spans="3:11" x14ac:dyDescent="0.2">
      <c r="C356" s="13" t="s">
        <v>519</v>
      </c>
      <c r="D356" s="13"/>
      <c r="E356" s="13"/>
      <c r="F356" s="13"/>
      <c r="G356" s="13"/>
      <c r="H356" s="13"/>
      <c r="I356" s="141" t="e">
        <f>SUM(HA47:HA309)</f>
        <v>#REF!</v>
      </c>
      <c r="J356" s="13"/>
      <c r="K356" s="141" t="e">
        <f>Source!EJ184</f>
        <v>#REF!</v>
      </c>
    </row>
    <row r="357" spans="3:11" x14ac:dyDescent="0.2">
      <c r="C357" s="142" t="s">
        <v>520</v>
      </c>
      <c r="D357" s="140"/>
      <c r="E357" s="140"/>
      <c r="F357" s="140"/>
      <c r="G357" s="140"/>
      <c r="H357" s="140"/>
      <c r="I357" s="140"/>
      <c r="J357" s="140"/>
      <c r="K357" s="140"/>
    </row>
    <row r="358" spans="3:11" x14ac:dyDescent="0.2">
      <c r="C358" s="167" t="s">
        <v>521</v>
      </c>
      <c r="D358" s="13"/>
      <c r="E358" s="13"/>
      <c r="F358" s="13"/>
      <c r="G358" s="13"/>
      <c r="H358" s="13"/>
      <c r="I358" s="141" t="e">
        <f>SUM(HB47:HB309)</f>
        <v>#REF!</v>
      </c>
      <c r="J358" s="13"/>
      <c r="K358" s="141" t="e">
        <f>Source!EK184</f>
        <v>#REF!</v>
      </c>
    </row>
    <row r="359" spans="3:11" hidden="1" x14ac:dyDescent="0.2">
      <c r="C359" s="167" t="s">
        <v>522</v>
      </c>
      <c r="D359" s="13"/>
      <c r="E359" s="13"/>
      <c r="F359" s="13"/>
      <c r="G359" s="13"/>
      <c r="H359" s="13"/>
      <c r="I359" s="141">
        <f>SUM(HC47:HC309)</f>
        <v>0</v>
      </c>
      <c r="J359" s="13"/>
      <c r="K359" s="141">
        <f>Source!EL184</f>
        <v>0</v>
      </c>
    </row>
    <row r="360" spans="3:11" hidden="1" x14ac:dyDescent="0.2">
      <c r="C360" s="165" t="s">
        <v>523</v>
      </c>
      <c r="D360" s="161"/>
      <c r="E360" s="161"/>
      <c r="F360" s="161"/>
      <c r="G360" s="161"/>
      <c r="H360" s="161"/>
      <c r="I360" s="162">
        <f>SUM(HD47:HD309)</f>
        <v>0</v>
      </c>
      <c r="J360" s="161"/>
      <c r="K360" s="162">
        <f>Source!EH184+SUM(DC47:DC309)</f>
        <v>0</v>
      </c>
    </row>
    <row r="361" spans="3:11" hidden="1" x14ac:dyDescent="0.2">
      <c r="C361" s="167" t="s">
        <v>168</v>
      </c>
      <c r="D361" s="13"/>
      <c r="E361" s="13"/>
      <c r="F361" s="13"/>
      <c r="G361" s="13"/>
      <c r="H361" s="13"/>
      <c r="I361" s="141">
        <f>SUM(HE47:HE309)</f>
        <v>0</v>
      </c>
      <c r="J361" s="13"/>
      <c r="K361" s="141">
        <f>Source!EM184</f>
        <v>0</v>
      </c>
    </row>
    <row r="363" spans="3:11" x14ac:dyDescent="0.2">
      <c r="C363" s="13" t="s">
        <v>524</v>
      </c>
      <c r="D363" s="13"/>
      <c r="E363" s="13"/>
      <c r="F363" s="13"/>
      <c r="G363" s="13"/>
      <c r="H363" s="13"/>
      <c r="I363" s="141" t="e">
        <f>SUM(HB47:HB309)+SUM(HC47:HC309)</f>
        <v>#REF!</v>
      </c>
      <c r="J363" s="13"/>
      <c r="K363" s="141" t="e">
        <f>Source!EK184+Source!EL184</f>
        <v>#REF!</v>
      </c>
    </row>
    <row r="364" spans="3:11" x14ac:dyDescent="0.2">
      <c r="C364" s="13" t="s">
        <v>537</v>
      </c>
      <c r="D364" s="13"/>
      <c r="E364" s="13"/>
      <c r="F364" s="13"/>
      <c r="G364" s="13"/>
      <c r="H364" s="13"/>
      <c r="I364" s="13"/>
      <c r="J364" s="13"/>
      <c r="K364" s="13"/>
    </row>
    <row r="365" spans="3:11" x14ac:dyDescent="0.2">
      <c r="C365" s="13" t="s">
        <v>538</v>
      </c>
      <c r="D365" s="13"/>
      <c r="E365" s="24">
        <v>1.9550000000000001</v>
      </c>
      <c r="F365" s="171" t="s">
        <v>461</v>
      </c>
      <c r="G365" s="13"/>
      <c r="H365" s="13"/>
      <c r="I365" s="141" t="e">
        <f>ROUND(I363*E365/100,0)</f>
        <v>#REF!</v>
      </c>
      <c r="J365" s="13"/>
      <c r="K365" s="141" t="e">
        <f>ROUND(K363*E365/100,0)</f>
        <v>#REF!</v>
      </c>
    </row>
    <row r="366" spans="3:11" x14ac:dyDescent="0.2">
      <c r="C366" s="13" t="s">
        <v>539</v>
      </c>
      <c r="D366" s="13"/>
      <c r="E366" s="13"/>
      <c r="F366" s="13"/>
      <c r="G366" s="13"/>
      <c r="H366" s="13"/>
      <c r="I366" s="141" t="e">
        <f>I365+I363</f>
        <v>#REF!</v>
      </c>
      <c r="J366" s="13"/>
      <c r="K366" s="141" t="e">
        <f>K365+K363</f>
        <v>#REF!</v>
      </c>
    </row>
    <row r="368" spans="3:11" x14ac:dyDescent="0.2">
      <c r="C368" s="25" t="s">
        <v>186</v>
      </c>
      <c r="D368" s="25"/>
      <c r="E368" s="25"/>
      <c r="F368" s="25"/>
      <c r="G368" s="25"/>
      <c r="H368" s="25"/>
      <c r="I368" s="168" t="e">
        <f>I366+SUM(HD47:HD309)+SUM(HE47:HE309)</f>
        <v>#REF!</v>
      </c>
      <c r="J368" s="25"/>
      <c r="K368" s="168" t="e">
        <f>K366+Source!EH184+SUM(DC47:DC309)+Source!EM184</f>
        <v>#REF!</v>
      </c>
    </row>
    <row r="369" spans="1:255" x14ac:dyDescent="0.2">
      <c r="C369" s="13" t="s">
        <v>540</v>
      </c>
      <c r="D369" s="13"/>
      <c r="E369" s="24">
        <v>20</v>
      </c>
      <c r="F369" s="171" t="s">
        <v>461</v>
      </c>
      <c r="G369" s="13"/>
      <c r="H369" s="13"/>
      <c r="I369" s="13"/>
      <c r="J369" s="13"/>
      <c r="K369" s="170" t="e">
        <f>ROUND(K368*E369/100,2)</f>
        <v>#REF!</v>
      </c>
    </row>
    <row r="370" spans="1:255" x14ac:dyDescent="0.2">
      <c r="C370" s="25" t="s">
        <v>541</v>
      </c>
      <c r="D370" s="25"/>
      <c r="E370" s="25"/>
      <c r="F370" s="25"/>
      <c r="G370" s="25"/>
      <c r="H370" s="25"/>
      <c r="I370" s="25"/>
      <c r="J370" s="25"/>
      <c r="K370" s="172" t="e">
        <f>K369+K368</f>
        <v>#REF!</v>
      </c>
    </row>
    <row r="372" spans="1:255" x14ac:dyDescent="0.2">
      <c r="C372" s="140" t="s">
        <v>525</v>
      </c>
      <c r="D372" s="140"/>
      <c r="E372" s="140"/>
      <c r="F372" s="140"/>
      <c r="G372" s="140"/>
      <c r="H372" s="140"/>
      <c r="I372" s="140"/>
      <c r="J372" s="140"/>
      <c r="K372" s="140"/>
    </row>
    <row r="373" spans="1:255" hidden="1" x14ac:dyDescent="0.2">
      <c r="C373" s="169" t="s">
        <v>526</v>
      </c>
      <c r="D373" s="13"/>
      <c r="E373" s="13"/>
      <c r="F373" s="13"/>
      <c r="G373" s="13"/>
      <c r="H373" s="13"/>
      <c r="I373" s="141" t="e">
        <f>SUM(GN47:GN309)+SUM(IA47:IA309)+SUM(IB47:IB309)</f>
        <v>#REF!</v>
      </c>
      <c r="J373" s="13"/>
      <c r="K373" s="141" t="e">
        <f>Source!DH184+SUM(DB47:DB309)+SUM(DC47:DC309)</f>
        <v>#REF!</v>
      </c>
    </row>
    <row r="374" spans="1:255" hidden="1" x14ac:dyDescent="0.2">
      <c r="C374" s="142" t="s">
        <v>484</v>
      </c>
      <c r="D374" s="140"/>
      <c r="E374" s="140"/>
      <c r="F374" s="140"/>
      <c r="G374" s="140"/>
      <c r="H374" s="140"/>
      <c r="I374" s="140"/>
      <c r="J374" s="140"/>
      <c r="K374" s="140"/>
    </row>
    <row r="375" spans="1:255" hidden="1" x14ac:dyDescent="0.2">
      <c r="C375" s="167" t="s">
        <v>527</v>
      </c>
      <c r="D375" s="13"/>
      <c r="E375" s="13"/>
      <c r="F375" s="13"/>
      <c r="G375" s="13"/>
      <c r="H375" s="13"/>
      <c r="I375" s="141">
        <f>SUM(GO47:GO309)</f>
        <v>0</v>
      </c>
      <c r="J375" s="13"/>
      <c r="K375" s="141">
        <f>Source!EG184</f>
        <v>0</v>
      </c>
    </row>
    <row r="376" spans="1:255" hidden="1" x14ac:dyDescent="0.2">
      <c r="C376" s="167" t="s">
        <v>528</v>
      </c>
      <c r="D376" s="13"/>
      <c r="E376" s="13"/>
      <c r="F376" s="13"/>
      <c r="G376" s="13"/>
      <c r="H376" s="13"/>
      <c r="I376" s="141" t="e">
        <f>SUM(GP47:GP309)</f>
        <v>#REF!</v>
      </c>
      <c r="J376" s="13"/>
      <c r="K376" s="141" t="e">
        <f>Source!EN184</f>
        <v>#REF!</v>
      </c>
    </row>
    <row r="377" spans="1:255" x14ac:dyDescent="0.2">
      <c r="C377" s="169" t="s">
        <v>529</v>
      </c>
      <c r="D377" s="13"/>
      <c r="E377" s="13"/>
      <c r="F377" s="13"/>
      <c r="G377" s="13"/>
      <c r="H377" s="170" t="e">
        <f>Source!DM184</f>
        <v>#REF!</v>
      </c>
      <c r="I377" s="13"/>
      <c r="J377" s="13"/>
      <c r="K377" s="13"/>
    </row>
    <row r="378" spans="1:255" x14ac:dyDescent="0.2">
      <c r="C378" s="169" t="s">
        <v>177</v>
      </c>
      <c r="D378" s="13"/>
      <c r="E378" s="13"/>
      <c r="F378" s="13"/>
      <c r="G378" s="13"/>
      <c r="H378" s="170" t="e">
        <f>Source!DN184</f>
        <v>#REF!</v>
      </c>
      <c r="I378" s="13"/>
      <c r="J378" s="13"/>
      <c r="K378" s="13"/>
    </row>
    <row r="379" spans="1:255" hidden="1" outlineLevel="1" x14ac:dyDescent="0.2"/>
    <row r="380" spans="1:255" hidden="1" outlineLevel="1" x14ac:dyDescent="0.2"/>
    <row r="381" spans="1:255" hidden="1" outlineLevel="1" x14ac:dyDescent="0.2">
      <c r="A381" s="173" t="s">
        <v>542</v>
      </c>
      <c r="B381" s="173"/>
      <c r="C381" s="262"/>
      <c r="D381" s="262"/>
      <c r="E381" s="262"/>
      <c r="F381" s="262"/>
      <c r="G381" s="174"/>
      <c r="H381" s="174"/>
      <c r="I381" s="262"/>
      <c r="J381" s="262"/>
      <c r="BY381" s="175">
        <f>C381</f>
        <v>0</v>
      </c>
      <c r="BZ381" s="175">
        <f>I381</f>
        <v>0</v>
      </c>
      <c r="IU381" s="23"/>
    </row>
    <row r="382" spans="1:255" s="177" customFormat="1" ht="11.25" hidden="1" outlineLevel="1" x14ac:dyDescent="0.2">
      <c r="A382" s="176"/>
      <c r="B382" s="176"/>
      <c r="C382" s="314" t="s">
        <v>543</v>
      </c>
      <c r="D382" s="314"/>
      <c r="E382" s="314"/>
      <c r="F382" s="314"/>
      <c r="G382" s="314"/>
      <c r="H382" s="314"/>
      <c r="I382" s="314" t="s">
        <v>544</v>
      </c>
      <c r="J382" s="314"/>
    </row>
    <row r="383" spans="1:255" hidden="1" outlineLevel="1" x14ac:dyDescent="0.2">
      <c r="A383" s="18"/>
      <c r="B383" s="18"/>
      <c r="C383" s="18"/>
      <c r="D383" s="18"/>
      <c r="E383" s="18"/>
      <c r="F383" s="18"/>
      <c r="G383" s="11" t="s">
        <v>545</v>
      </c>
      <c r="H383" s="18"/>
      <c r="I383" s="18"/>
      <c r="J383" s="18"/>
    </row>
    <row r="384" spans="1:255" hidden="1" outlineLevel="1" x14ac:dyDescent="0.2">
      <c r="A384" s="173" t="s">
        <v>546</v>
      </c>
      <c r="B384" s="173"/>
      <c r="C384" s="262"/>
      <c r="D384" s="262"/>
      <c r="E384" s="262"/>
      <c r="F384" s="262"/>
      <c r="G384" s="174"/>
      <c r="H384" s="174"/>
      <c r="I384" s="262"/>
      <c r="J384" s="262"/>
      <c r="BY384" s="175">
        <f>C384</f>
        <v>0</v>
      </c>
      <c r="BZ384" s="175">
        <f>I384</f>
        <v>0</v>
      </c>
      <c r="IU384" s="23"/>
    </row>
    <row r="385" spans="1:255" s="177" customFormat="1" ht="11.25" hidden="1" outlineLevel="1" x14ac:dyDescent="0.2">
      <c r="A385" s="176"/>
      <c r="B385" s="176"/>
      <c r="C385" s="314" t="s">
        <v>543</v>
      </c>
      <c r="D385" s="314"/>
      <c r="E385" s="314"/>
      <c r="F385" s="314"/>
      <c r="G385" s="314"/>
      <c r="H385" s="314"/>
      <c r="I385" s="314" t="s">
        <v>544</v>
      </c>
      <c r="J385" s="314"/>
    </row>
    <row r="386" spans="1:255" hidden="1" outlineLevel="1" x14ac:dyDescent="0.2">
      <c r="A386" s="18"/>
      <c r="B386" s="18"/>
      <c r="C386" s="18"/>
      <c r="D386" s="18"/>
      <c r="E386" s="18"/>
      <c r="F386" s="18"/>
      <c r="G386" s="11" t="s">
        <v>545</v>
      </c>
      <c r="H386" s="18"/>
      <c r="I386" s="18"/>
      <c r="J386" s="18"/>
    </row>
    <row r="387" spans="1:255" collapsed="1" x14ac:dyDescent="0.2"/>
    <row r="388" spans="1:255" outlineLevel="1" x14ac:dyDescent="0.2"/>
    <row r="389" spans="1:255" outlineLevel="1" x14ac:dyDescent="0.2"/>
    <row r="390" spans="1:255" outlineLevel="1" x14ac:dyDescent="0.2">
      <c r="A390" s="173" t="s">
        <v>406</v>
      </c>
      <c r="B390" s="173"/>
      <c r="C390" s="262" t="s">
        <v>547</v>
      </c>
      <c r="D390" s="262"/>
      <c r="E390" s="262"/>
      <c r="F390" s="262"/>
      <c r="G390" s="174"/>
      <c r="H390" s="174"/>
      <c r="I390" s="262" t="s">
        <v>548</v>
      </c>
      <c r="J390" s="262"/>
      <c r="K390" s="31">
        <v>45512</v>
      </c>
      <c r="BY390" s="175" t="str">
        <f>C390</f>
        <v>Руководитель ПТС ООО "ОСУ-2"</v>
      </c>
      <c r="BZ390" s="175" t="str">
        <f>I390</f>
        <v>Когтев В. И.</v>
      </c>
      <c r="IU390" s="23"/>
    </row>
    <row r="391" spans="1:255" s="177" customFormat="1" ht="11.25" outlineLevel="1" x14ac:dyDescent="0.2">
      <c r="A391" s="176"/>
      <c r="B391" s="176"/>
      <c r="C391" s="314" t="s">
        <v>543</v>
      </c>
      <c r="D391" s="314"/>
      <c r="E391" s="314"/>
      <c r="F391" s="314"/>
      <c r="G391" s="314"/>
      <c r="H391" s="314"/>
      <c r="I391" s="314" t="s">
        <v>544</v>
      </c>
      <c r="J391" s="314"/>
    </row>
    <row r="392" spans="1:255" outlineLevel="1" x14ac:dyDescent="0.2">
      <c r="A392" s="18"/>
      <c r="B392" s="18"/>
      <c r="C392" s="18"/>
      <c r="D392" s="18"/>
      <c r="E392" s="18"/>
      <c r="F392" s="18"/>
      <c r="G392" s="11"/>
      <c r="H392" s="18"/>
      <c r="I392" s="18"/>
      <c r="J392" s="18"/>
    </row>
    <row r="393" spans="1:255" outlineLevel="1" x14ac:dyDescent="0.2">
      <c r="A393" s="173" t="s">
        <v>549</v>
      </c>
      <c r="B393" s="173"/>
      <c r="C393" s="262" t="s">
        <v>550</v>
      </c>
      <c r="D393" s="262"/>
      <c r="E393" s="262"/>
      <c r="F393" s="262"/>
      <c r="G393" s="174"/>
      <c r="H393" s="174"/>
      <c r="I393" s="262" t="s">
        <v>551</v>
      </c>
      <c r="J393" s="262"/>
      <c r="BY393" s="175" t="str">
        <f>C393</f>
        <v>Ведущий инженер-сметчик сметно-расчетной службы ООО "ОДСК"</v>
      </c>
      <c r="BZ393" s="175" t="str">
        <f>I393</f>
        <v>Чикалина Е. А.</v>
      </c>
      <c r="IU393" s="23"/>
    </row>
    <row r="394" spans="1:255" s="177" customFormat="1" ht="11.25" outlineLevel="1" x14ac:dyDescent="0.2">
      <c r="A394" s="176"/>
      <c r="B394" s="176"/>
      <c r="C394" s="314" t="s">
        <v>543</v>
      </c>
      <c r="D394" s="314"/>
      <c r="E394" s="314"/>
      <c r="F394" s="314"/>
      <c r="G394" s="314"/>
      <c r="H394" s="314"/>
      <c r="I394" s="314" t="s">
        <v>544</v>
      </c>
      <c r="J394" s="314"/>
    </row>
    <row r="395" spans="1:255" outlineLevel="1" x14ac:dyDescent="0.2">
      <c r="A395" s="18"/>
      <c r="B395" s="18"/>
      <c r="C395" s="18"/>
      <c r="D395" s="18"/>
      <c r="E395" s="18"/>
      <c r="F395" s="18"/>
      <c r="G395" s="11"/>
      <c r="H395" s="18"/>
      <c r="I395" s="18"/>
      <c r="J395" s="18"/>
    </row>
    <row r="396" spans="1:255" outlineLevel="1" x14ac:dyDescent="0.2">
      <c r="A396" s="173" t="s">
        <v>552</v>
      </c>
      <c r="B396" s="173"/>
      <c r="C396" s="262" t="s">
        <v>553</v>
      </c>
      <c r="D396" s="262"/>
      <c r="E396" s="262"/>
      <c r="F396" s="262"/>
      <c r="G396" s="174"/>
      <c r="H396" s="174"/>
      <c r="I396" s="262" t="s">
        <v>554</v>
      </c>
      <c r="J396" s="262"/>
      <c r="BY396" s="175" t="str">
        <f>C396</f>
        <v>Главный инженер-сметчик сметно-расчетной службы ООО "ОДСК"</v>
      </c>
      <c r="BZ396" s="175" t="str">
        <f>I396</f>
        <v>Полшведкина А. Н.</v>
      </c>
      <c r="IU396" s="23"/>
    </row>
    <row r="397" spans="1:255" s="177" customFormat="1" ht="11.25" outlineLevel="1" x14ac:dyDescent="0.2">
      <c r="A397" s="176"/>
      <c r="B397" s="176"/>
      <c r="C397" s="314" t="s">
        <v>543</v>
      </c>
      <c r="D397" s="314"/>
      <c r="E397" s="314"/>
      <c r="F397" s="314"/>
      <c r="G397" s="314"/>
      <c r="H397" s="314"/>
      <c r="I397" s="314" t="s">
        <v>544</v>
      </c>
      <c r="J397" s="314"/>
    </row>
    <row r="398" spans="1:255" outlineLevel="1" x14ac:dyDescent="0.2">
      <c r="A398" s="18"/>
      <c r="B398" s="18"/>
      <c r="C398" s="18"/>
      <c r="D398" s="18"/>
      <c r="E398" s="18"/>
      <c r="F398" s="18"/>
      <c r="G398" s="11"/>
      <c r="H398" s="18"/>
      <c r="I398" s="18"/>
      <c r="J398" s="18"/>
    </row>
    <row r="400" spans="1:255" x14ac:dyDescent="0.2">
      <c r="A400" s="31"/>
      <c r="B400" s="31"/>
    </row>
  </sheetData>
  <mergeCells count="102">
    <mergeCell ref="H2:K2"/>
    <mergeCell ref="H3:K3"/>
    <mergeCell ref="H4:K4"/>
    <mergeCell ref="J5:K5"/>
    <mergeCell ref="J6:K6"/>
    <mergeCell ref="C7:G7"/>
    <mergeCell ref="J7:K7"/>
    <mergeCell ref="C11:G11"/>
    <mergeCell ref="J11:K11"/>
    <mergeCell ref="C12:G12"/>
    <mergeCell ref="J12:K12"/>
    <mergeCell ref="C13:G13"/>
    <mergeCell ref="J13:K13"/>
    <mergeCell ref="C8:G8"/>
    <mergeCell ref="J8:K8"/>
    <mergeCell ref="C9:G9"/>
    <mergeCell ref="J9:K9"/>
    <mergeCell ref="C10:G10"/>
    <mergeCell ref="J10:K10"/>
    <mergeCell ref="C20:F20"/>
    <mergeCell ref="C21:F21"/>
    <mergeCell ref="C22:F22"/>
    <mergeCell ref="C23:F23"/>
    <mergeCell ref="E26:F26"/>
    <mergeCell ref="C29:K29"/>
    <mergeCell ref="G14:H14"/>
    <mergeCell ref="J14:K14"/>
    <mergeCell ref="J15:K15"/>
    <mergeCell ref="J16:K16"/>
    <mergeCell ref="G18:G19"/>
    <mergeCell ref="H18:H19"/>
    <mergeCell ref="I18:J18"/>
    <mergeCell ref="C30:K30"/>
    <mergeCell ref="C31:K31"/>
    <mergeCell ref="A33:K33"/>
    <mergeCell ref="A34:K34"/>
    <mergeCell ref="C35:K35"/>
    <mergeCell ref="A42:A45"/>
    <mergeCell ref="B42:B45"/>
    <mergeCell ref="C42:C45"/>
    <mergeCell ref="D42:D45"/>
    <mergeCell ref="E42:E45"/>
    <mergeCell ref="A48:B48"/>
    <mergeCell ref="C48:K48"/>
    <mergeCell ref="H78:I78"/>
    <mergeCell ref="J78:K78"/>
    <mergeCell ref="H79:I79"/>
    <mergeCell ref="J79:K79"/>
    <mergeCell ref="F42:F45"/>
    <mergeCell ref="G42:G45"/>
    <mergeCell ref="H42:H45"/>
    <mergeCell ref="I42:I45"/>
    <mergeCell ref="J42:J45"/>
    <mergeCell ref="K42:K45"/>
    <mergeCell ref="H92:I92"/>
    <mergeCell ref="J92:K92"/>
    <mergeCell ref="H121:I121"/>
    <mergeCell ref="J121:K121"/>
    <mergeCell ref="H122:I122"/>
    <mergeCell ref="J122:K122"/>
    <mergeCell ref="H80:I80"/>
    <mergeCell ref="J80:K80"/>
    <mergeCell ref="H90:I90"/>
    <mergeCell ref="J90:K90"/>
    <mergeCell ref="H91:I91"/>
    <mergeCell ref="J91:K91"/>
    <mergeCell ref="H139:I139"/>
    <mergeCell ref="J139:K139"/>
    <mergeCell ref="A206:B206"/>
    <mergeCell ref="C206:K206"/>
    <mergeCell ref="H242:I242"/>
    <mergeCell ref="J242:K242"/>
    <mergeCell ref="H123:I123"/>
    <mergeCell ref="J123:K123"/>
    <mergeCell ref="H137:I137"/>
    <mergeCell ref="J137:K137"/>
    <mergeCell ref="H138:I138"/>
    <mergeCell ref="J138:K138"/>
    <mergeCell ref="C382:H382"/>
    <mergeCell ref="I382:J382"/>
    <mergeCell ref="C384:F384"/>
    <mergeCell ref="I384:J384"/>
    <mergeCell ref="C385:H385"/>
    <mergeCell ref="I385:J385"/>
    <mergeCell ref="H243:I243"/>
    <mergeCell ref="J243:K243"/>
    <mergeCell ref="H244:I244"/>
    <mergeCell ref="J244:K244"/>
    <mergeCell ref="C381:F381"/>
    <mergeCell ref="I381:J381"/>
    <mergeCell ref="C394:H394"/>
    <mergeCell ref="I394:J394"/>
    <mergeCell ref="C396:F396"/>
    <mergeCell ref="I396:J396"/>
    <mergeCell ref="C397:H397"/>
    <mergeCell ref="I397:J397"/>
    <mergeCell ref="C390:F390"/>
    <mergeCell ref="I390:J390"/>
    <mergeCell ref="C391:H391"/>
    <mergeCell ref="I391:J391"/>
    <mergeCell ref="C393:F393"/>
    <mergeCell ref="I393:J393"/>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10"/>
  <sheetViews>
    <sheetView workbookViewId="0"/>
  </sheetViews>
  <sheetFormatPr defaultRowHeight="12.75" x14ac:dyDescent="0.2"/>
  <sheetData>
    <row r="1" spans="1:255" x14ac:dyDescent="0.2">
      <c r="B1" t="s">
        <v>387</v>
      </c>
    </row>
    <row r="3" spans="1:255" x14ac:dyDescent="0.2">
      <c r="A3">
        <v>3</v>
      </c>
      <c r="B3" t="s">
        <v>388</v>
      </c>
    </row>
    <row r="4" spans="1:255" x14ac:dyDescent="0.2">
      <c r="A4">
        <v>2</v>
      </c>
      <c r="B4" t="s">
        <v>389</v>
      </c>
    </row>
    <row r="5" spans="1:255" x14ac:dyDescent="0.2">
      <c r="A5">
        <v>0</v>
      </c>
      <c r="B5" t="s">
        <v>390</v>
      </c>
    </row>
    <row r="6" spans="1:255" x14ac:dyDescent="0.2">
      <c r="A6">
        <v>2</v>
      </c>
      <c r="B6" t="s">
        <v>391</v>
      </c>
    </row>
    <row r="7" spans="1:255" x14ac:dyDescent="0.2">
      <c r="A7">
        <v>0</v>
      </c>
      <c r="B7" t="s">
        <v>392</v>
      </c>
    </row>
    <row r="8" spans="1:255" x14ac:dyDescent="0.2">
      <c r="A8">
        <v>2</v>
      </c>
      <c r="B8" t="s">
        <v>393</v>
      </c>
    </row>
    <row r="9" spans="1:255" x14ac:dyDescent="0.2">
      <c r="A9">
        <v>0</v>
      </c>
      <c r="B9" t="s">
        <v>394</v>
      </c>
    </row>
    <row r="13" spans="1:255" x14ac:dyDescent="0.2">
      <c r="A13">
        <v>3</v>
      </c>
      <c r="B13" t="s">
        <v>451</v>
      </c>
      <c r="D13" t="s">
        <v>452</v>
      </c>
      <c r="F13" t="s">
        <v>453</v>
      </c>
    </row>
    <row r="14" spans="1:255" x14ac:dyDescent="0.2">
      <c r="A14">
        <v>4</v>
      </c>
      <c r="B14" t="s">
        <v>454</v>
      </c>
      <c r="D14" t="s">
        <v>455</v>
      </c>
      <c r="F14" t="s">
        <v>456</v>
      </c>
    </row>
    <row r="15" spans="1:255" x14ac:dyDescent="0.2">
      <c r="A15">
        <v>514</v>
      </c>
      <c r="B15" t="s">
        <v>454</v>
      </c>
      <c r="D15" t="s">
        <v>455</v>
      </c>
      <c r="F15" t="s">
        <v>456</v>
      </c>
      <c r="AY15">
        <f>SUM('1.Лок.смета.и.Акт'!AS49:'1.Лок.смета.и.Акт'!AS139)</f>
        <v>0</v>
      </c>
      <c r="AZ15">
        <f>SUM('1.Лок.смета.и.Акт'!AT49:'1.Лок.смета.и.Акт'!AT139)</f>
        <v>0</v>
      </c>
      <c r="BA15">
        <f>SUM('1.Лок.смета.и.Акт'!AU49:'1.Лок.смета.и.Акт'!AU139)</f>
        <v>0</v>
      </c>
      <c r="BB15">
        <f>SUM('1.Лок.смета.и.Акт'!AV49:'1.Лок.смета.и.Акт'!AV139)</f>
        <v>0</v>
      </c>
      <c r="BC15">
        <f>SUM('1.Лок.смета.и.Акт'!AW49:'1.Лок.смета.и.Акт'!AW139)</f>
        <v>0</v>
      </c>
      <c r="BD15">
        <f>SUM('1.Лок.смета.и.Акт'!AX49:'1.Лок.смета.и.Акт'!AX139)</f>
        <v>0</v>
      </c>
      <c r="CW15" t="e">
        <f>Source!DM89</f>
        <v>#REF!</v>
      </c>
      <c r="CX15" t="e">
        <f>Source!DN89</f>
        <v>#REF!</v>
      </c>
      <c r="CY15" t="e">
        <f>Source!DG89</f>
        <v>#REF!</v>
      </c>
      <c r="CZ15" t="e">
        <f>Source!DK89</f>
        <v>#REF!</v>
      </c>
      <c r="DA15" t="e">
        <f>Source!DI89</f>
        <v>#REF!</v>
      </c>
      <c r="DB15" t="e">
        <f>Source!DJ89</f>
        <v>#REF!</v>
      </c>
      <c r="DC15" t="e">
        <f>Source!DH89</f>
        <v>#REF!</v>
      </c>
      <c r="DD15">
        <f>Source!EG89</f>
        <v>0</v>
      </c>
      <c r="DE15" t="e">
        <f>Source!EN89</f>
        <v>#REF!</v>
      </c>
      <c r="DF15" t="e">
        <f>Source!EO89</f>
        <v>#REF!</v>
      </c>
      <c r="DG15">
        <f>Source!EP89</f>
        <v>0</v>
      </c>
      <c r="DH15" t="e">
        <f>Source!EQ89</f>
        <v>#REF!</v>
      </c>
      <c r="DI15">
        <f>Source!EH89</f>
        <v>0</v>
      </c>
      <c r="DJ15">
        <f>Source!EI89</f>
        <v>0</v>
      </c>
      <c r="DK15">
        <f>Source!ER89</f>
        <v>0</v>
      </c>
      <c r="DL15" t="e">
        <f>Source!DL89</f>
        <v>#REF!</v>
      </c>
      <c r="DM15" t="e">
        <f>Source!DO89</f>
        <v>#REF!</v>
      </c>
      <c r="DN15" t="e">
        <f>Source!DP89</f>
        <v>#REF!</v>
      </c>
      <c r="DO15" t="e">
        <f>Source!DQ89</f>
        <v>#REF!</v>
      </c>
      <c r="DP15" t="e">
        <f>Source!EJ89</f>
        <v>#REF!</v>
      </c>
      <c r="DQ15" t="e">
        <f>Source!EK89</f>
        <v>#REF!</v>
      </c>
      <c r="DR15">
        <f>Source!EL89</f>
        <v>0</v>
      </c>
      <c r="DS15">
        <f>Source!EH89</f>
        <v>0</v>
      </c>
      <c r="DT15">
        <f>Source!EM89</f>
        <v>0</v>
      </c>
      <c r="DU15" t="e">
        <f>Source!EK89+Source!EL89</f>
        <v>#REF!</v>
      </c>
      <c r="DW15" t="e">
        <f>Source!ES89</f>
        <v>#REF!</v>
      </c>
      <c r="DX15">
        <f>Source!ET89</f>
        <v>0</v>
      </c>
      <c r="DY15">
        <f>Source!EU89</f>
        <v>0</v>
      </c>
      <c r="DZ15">
        <f>Source!EV89</f>
        <v>0</v>
      </c>
      <c r="ET15" t="e">
        <f>Source!DM89</f>
        <v>#REF!</v>
      </c>
      <c r="EU15" t="e">
        <f>Source!DN89</f>
        <v>#REF!</v>
      </c>
      <c r="EV15" t="e">
        <f>SUM('1.Лок.смета.и.Акт'!GJ49:'1.Лок.смета.и.Акт'!GJ139)</f>
        <v>#REF!</v>
      </c>
      <c r="EW15" t="e">
        <f>SUM('1.Лок.смета.и.Акт'!GK49:'1.Лок.смета.и.Акт'!GK139)</f>
        <v>#REF!</v>
      </c>
      <c r="EX15" t="e">
        <f>SUM('1.Лок.смета.и.Акт'!GL49:'1.Лок.смета.и.Акт'!GL139)</f>
        <v>#REF!</v>
      </c>
      <c r="EY15" t="e">
        <f>SUM('1.Лок.смета.и.Акт'!GM49:'1.Лок.смета.и.Акт'!GM139)</f>
        <v>#REF!</v>
      </c>
      <c r="EZ15" t="e">
        <f>SUM('1.Лок.смета.и.Акт'!GN49:'1.Лок.смета.и.Акт'!GN139)</f>
        <v>#REF!</v>
      </c>
      <c r="FA15">
        <f>SUM('1.Лок.смета.и.Акт'!GO49:'1.Лок.смета.и.Акт'!GO139)</f>
        <v>0</v>
      </c>
      <c r="FB15" t="e">
        <f>SUM('1.Лок.смета.и.Акт'!GP49:'1.Лок.смета.и.Акт'!GP139)</f>
        <v>#REF!</v>
      </c>
      <c r="FC15" t="e">
        <f>SUM('1.Лок.смета.и.Акт'!GQ49:'1.Лок.смета.и.Акт'!GQ139)</f>
        <v>#REF!</v>
      </c>
      <c r="FD15">
        <f>SUM('1.Лок.смета.и.Акт'!GR49:'1.Лок.смета.и.Акт'!GR139)</f>
        <v>0</v>
      </c>
      <c r="FE15" t="e">
        <f>SUM('1.Лок.смета.и.Акт'!GS49:'1.Лок.смета.и.Акт'!GS139)</f>
        <v>#REF!</v>
      </c>
      <c r="FF15">
        <f>SUM('1.Лок.смета.и.Акт'!GT49:'1.Лок.смета.и.Акт'!GT139)</f>
        <v>0</v>
      </c>
      <c r="FG15">
        <f>SUM('1.Лок.смета.и.Акт'!GU49:'1.Лок.смета.и.Акт'!GU139)</f>
        <v>0</v>
      </c>
      <c r="FH15">
        <f>SUM('1.Лок.смета.и.Акт'!GV49:'1.Лок.смета.и.Акт'!GV139)</f>
        <v>0</v>
      </c>
      <c r="FI15">
        <f>SUM('1.Лок.смета.и.Акт'!GW49:'1.Лок.смета.и.Акт'!GW139)</f>
        <v>0</v>
      </c>
      <c r="FJ15">
        <f>SUM('1.Лок.смета.и.Акт'!GX49:'1.Лок.смета.и.Акт'!GX139)</f>
        <v>0</v>
      </c>
      <c r="FK15" t="e">
        <f>SUM('1.Лок.смета.и.Акт'!GY49:'1.Лок.смета.и.Акт'!GY139)</f>
        <v>#REF!</v>
      </c>
      <c r="FL15" t="e">
        <f>SUM('1.Лок.смета.и.Акт'!GZ49:'1.Лок.смета.и.Акт'!GZ139)</f>
        <v>#REF!</v>
      </c>
      <c r="FM15" t="e">
        <f>SUM('1.Лок.смета.и.Акт'!HA49:'1.Лок.смета.и.Акт'!HA139)</f>
        <v>#REF!</v>
      </c>
      <c r="FN15" t="e">
        <f>SUM('1.Лок.смета.и.Акт'!HB49:'1.Лок.смета.и.Акт'!HB139)</f>
        <v>#REF!</v>
      </c>
      <c r="FO15">
        <f>SUM('1.Лок.смета.и.Акт'!HC49:'1.Лок.смета.и.Акт'!HC139)</f>
        <v>0</v>
      </c>
      <c r="FP15">
        <f>SUM('1.Лок.смета.и.Акт'!HD49:'1.Лок.смета.и.Акт'!HD139)</f>
        <v>0</v>
      </c>
      <c r="FQ15">
        <f>SUM('1.Лок.смета.и.Акт'!HE49:'1.Лок.смета.и.Акт'!HE139)</f>
        <v>0</v>
      </c>
      <c r="FR15" t="e">
        <f>SUM('1.Лок.смета.и.Акт'!HB49:'1.Лок.смета.и.Акт'!HB139)+SUM('1.Лок.смета.и.Акт'!HC49:'1.Лок.смета.и.Акт'!HC139)</f>
        <v>#REF!</v>
      </c>
      <c r="FS15">
        <f>SUM('1.Лок.смета.и.Акт'!HG49:'1.Лок.смета.и.Акт'!HG139)</f>
        <v>0</v>
      </c>
      <c r="FT15">
        <f>SUM('1.Лок.смета.и.Акт'!HH49:'1.Лок.смета.и.Акт'!HH139)</f>
        <v>0</v>
      </c>
      <c r="FU15">
        <f>SUM('1.Лок.смета.и.Акт'!HI49:'1.Лок.смета.и.Акт'!HI139)</f>
        <v>0</v>
      </c>
      <c r="FV15">
        <f>SUM('1.Лок.смета.и.Акт'!HJ49:'1.Лок.смета.и.Акт'!HJ139)</f>
        <v>0</v>
      </c>
      <c r="FW15">
        <f>SUM('1.Лок.смета.и.Акт'!HK49:'1.Лок.смета.и.Акт'!HK139)</f>
        <v>0</v>
      </c>
      <c r="FX15" t="e">
        <f>SUMIF('1.Лок.смета.и.Акт'!CV49:'1.Лок.смета.и.Акт'!CV139,1,'1.Лок.смета.и.Акт'!GK49:'1.Лок.смета.и.Акт'!GK139)</f>
        <v>#REF!</v>
      </c>
      <c r="FY15">
        <f>SUMIF('1.Лок.смета.и.Акт'!CV49:'1.Лок.смета.и.Акт'!CV139,2,'1.Лок.смета.и.Акт'!GK49:'1.Лок.смета.и.Акт'!GK139)</f>
        <v>0</v>
      </c>
      <c r="FZ15">
        <f>SUMIF('1.Лок.смета.и.Акт'!CV49:'1.Лок.смета.и.Акт'!CV139,5,'1.Лок.смета.и.Акт'!GK49:'1.Лок.смета.и.Акт'!GK139)</f>
        <v>0</v>
      </c>
      <c r="GA15">
        <f>SUMIF('1.Лок.смета.и.Акт'!CV49:'1.Лок.смета.и.Акт'!CV139,4,'1.Лок.смета.и.Акт'!GK49:'1.Лок.смета.и.Акт'!GK139)</f>
        <v>0</v>
      </c>
      <c r="GB15" t="e">
        <f>SUMIF('1.Лок.смета.и.Акт'!CV49:'1.Лок.смета.и.Акт'!CV139,1,'1.Лок.смета.и.Акт'!GL49:'1.Лок.смета.и.Акт'!GL139)</f>
        <v>#REF!</v>
      </c>
      <c r="GC15">
        <f>SUMIF('1.Лок.смета.и.Акт'!CV49:'1.Лок.смета.и.Акт'!CV139,2,'1.Лок.смета.и.Акт'!GL49:'1.Лок.смета.и.Акт'!GL139)</f>
        <v>0</v>
      </c>
      <c r="GD15">
        <f>SUMIF('1.Лок.смета.и.Акт'!CV49:'1.Лок.смета.и.Акт'!CV139,4,'1.Лок.смета.и.Акт'!GL49:'1.Лок.смета.и.Акт'!GL139)</f>
        <v>0</v>
      </c>
      <c r="GE15" t="e">
        <f>SUMIF('1.Лок.смета.и.Акт'!CV49:'1.Лок.смета.и.Акт'!CV139,1,'1.Лок.смета.и.Акт'!GQ49:'1.Лок.смета.и.Акт'!GQ139)</f>
        <v>#REF!</v>
      </c>
      <c r="GF15">
        <f>SUMIF('1.Лок.смета.и.Акт'!CV49:'1.Лок.смета.и.Акт'!CV139,2,'1.Лок.смета.и.Акт'!GQ49:'1.Лок.смета.и.Акт'!GQ139)</f>
        <v>0</v>
      </c>
      <c r="GG15">
        <f>SUMIF('1.Лок.смета.и.Акт'!CV49:'1.Лок.смета.и.Акт'!CV139,4,'1.Лок.смета.и.Акт'!GQ49:'1.Лок.смета.и.Акт'!GQ139)</f>
        <v>0</v>
      </c>
      <c r="IB15">
        <f>SUM('1.Лок.смета.и.Акт'!HO49:'1.Лок.смета.и.Акт'!HO139)</f>
        <v>0</v>
      </c>
      <c r="IC15">
        <f>SUM('1.Лок.смета.и.Акт'!HQ49:'1.Лок.смета.и.Акт'!HQ139)</f>
        <v>0</v>
      </c>
      <c r="ID15">
        <f>SUM('1.Лок.смета.и.Акт'!HS49:'1.Лок.смета.и.Акт'!HS139)</f>
        <v>0</v>
      </c>
      <c r="IE15">
        <f>SUM('1.Лок.смета.и.Акт'!HU49:'1.Лок.смета.и.Акт'!HU139)</f>
        <v>0</v>
      </c>
      <c r="IF15">
        <f>SUM('1.Лок.смета.и.Акт'!HY49:'1.Лок.смета.и.Акт'!HY139)</f>
        <v>0</v>
      </c>
      <c r="IG15">
        <f>SUM('1.Лок.смета.и.Акт'!HZ49:'1.Лок.смета.и.Акт'!HZ139)</f>
        <v>0</v>
      </c>
      <c r="IH15" t="e">
        <f>SUM('1.Лок.смета.и.Акт'!HL49:'1.Лок.смета.и.Акт'!HL139)</f>
        <v>#REF!</v>
      </c>
      <c r="II15" t="e">
        <f>SUM('1.Лок.смета.и.Акт'!HN49:'1.Лок.смета.и.Акт'!HN139)</f>
        <v>#REF!</v>
      </c>
      <c r="IJ15">
        <f>SUM('1.Лок.смета.и.Акт'!HP49:'1.Лок.смета.и.Акт'!HP139)</f>
        <v>0</v>
      </c>
      <c r="IK15">
        <f>SUM('1.Лок.смета.и.Акт'!HR49:'1.Лок.смета.и.Акт'!HR139)</f>
        <v>0</v>
      </c>
      <c r="IL15">
        <f>SUM('1.Лок.смета.и.Акт'!HT49:'1.Лок.смета.и.Акт'!HT139)</f>
        <v>0</v>
      </c>
      <c r="IM15">
        <f>SUM('1.Лок.смета.и.Акт'!HW49:'1.Лок.смета.и.Акт'!HW139)</f>
        <v>0</v>
      </c>
      <c r="IN15" t="e">
        <f>SUMIF('1.Лок.смета.и.Акт'!CV49:'1.Лок.смета.и.Акт'!CV139,1,'1.Лок.смета.и.Акт'!GY49:'1.Лок.смета.и.Акт'!GY139)</f>
        <v>#REF!</v>
      </c>
      <c r="IO15">
        <f>SUMIF('1.Лок.смета.и.Акт'!CV49:'1.Лок.смета.и.Акт'!CV139,2,'1.Лок.смета.и.Акт'!GY49:'1.Лок.смета.и.Акт'!GY139)</f>
        <v>0</v>
      </c>
      <c r="IP15">
        <f>SUMIF('1.Лок.смета.и.Акт'!CV49:'1.Лок.смета.и.Акт'!CV139,5,'1.Лок.смета.и.Акт'!GY49:'1.Лок.смета.и.Акт'!GY139)</f>
        <v>0</v>
      </c>
      <c r="IQ15">
        <f>SUMIF('1.Лок.смета.и.Акт'!CV49:'1.Лок.смета.и.Акт'!CV139,4,'1.Лок.смета.и.Акт'!GY49:'1.Лок.смета.и.Акт'!GY139)</f>
        <v>0</v>
      </c>
      <c r="IR15" t="e">
        <f>SUMIF('1.Лок.смета.и.Акт'!CV49:'1.Лок.смета.и.Акт'!CV139,1,'1.Лок.смета.и.Акт'!GZ49:'1.Лок.смета.и.Акт'!GZ139)</f>
        <v>#REF!</v>
      </c>
      <c r="IS15">
        <f>SUMIF('1.Лок.смета.и.Акт'!CV49:'1.Лок.смета.и.Акт'!CV139,2,'1.Лок.смета.и.Акт'!GZ49:'1.Лок.смета.и.Акт'!GZ139)</f>
        <v>0</v>
      </c>
      <c r="IT15">
        <f>SUMIF('1.Лок.смета.и.Акт'!CV49:'1.Лок.смета.и.Акт'!CV139,5,'1.Лок.смета.и.Акт'!GZ49:'1.Лок.смета.и.Акт'!GZ139)</f>
        <v>0</v>
      </c>
      <c r="IU15">
        <f>SUMIF('1.Лок.смета.и.Акт'!CV49:'1.Лок.смета.и.Акт'!CV139,4,'1.Лок.смета.и.Акт'!GZ49:'1.Лок.смета.и.Акт'!GZ139)</f>
        <v>0</v>
      </c>
    </row>
    <row r="16" spans="1:255" x14ac:dyDescent="0.2">
      <c r="A16">
        <v>4</v>
      </c>
      <c r="B16" t="s">
        <v>454</v>
      </c>
      <c r="D16" t="s">
        <v>455</v>
      </c>
      <c r="F16" t="s">
        <v>530</v>
      </c>
    </row>
    <row r="17" spans="1:255" x14ac:dyDescent="0.2">
      <c r="A17">
        <v>514</v>
      </c>
      <c r="B17" t="s">
        <v>454</v>
      </c>
      <c r="D17" t="s">
        <v>455</v>
      </c>
      <c r="F17" t="s">
        <v>530</v>
      </c>
      <c r="AY17">
        <f>SUM('1.Лок.смета.и.Акт'!AS207:'1.Лок.смета.и.Акт'!AS244)</f>
        <v>0</v>
      </c>
      <c r="AZ17">
        <f>SUM('1.Лок.смета.и.Акт'!AT207:'1.Лок.смета.и.Акт'!AT244)</f>
        <v>0</v>
      </c>
      <c r="BA17">
        <f>SUM('1.Лок.смета.и.Акт'!AU207:'1.Лок.смета.и.Акт'!AU244)</f>
        <v>0</v>
      </c>
      <c r="BB17">
        <f>SUM('1.Лок.смета.и.Акт'!AV207:'1.Лок.смета.и.Акт'!AV244)</f>
        <v>0</v>
      </c>
      <c r="BC17">
        <f>SUM('1.Лок.смета.и.Акт'!AW207:'1.Лок.смета.и.Акт'!AW244)</f>
        <v>0</v>
      </c>
      <c r="BD17">
        <f>SUM('1.Лок.смета.и.Акт'!AX207:'1.Лок.смета.и.Акт'!AX244)</f>
        <v>0</v>
      </c>
      <c r="CW17" t="e">
        <f>Source!DM154</f>
        <v>#REF!</v>
      </c>
      <c r="CX17">
        <f>Source!DN154</f>
        <v>0</v>
      </c>
      <c r="CY17">
        <f>Source!DG154</f>
        <v>10840</v>
      </c>
      <c r="CZ17">
        <f>Source!DK154</f>
        <v>2456</v>
      </c>
      <c r="DA17">
        <f>Source!DI154</f>
        <v>32</v>
      </c>
      <c r="DB17">
        <f>Source!DJ154</f>
        <v>0</v>
      </c>
      <c r="DC17">
        <f>Source!DH154</f>
        <v>8352</v>
      </c>
      <c r="DD17">
        <f>Source!EG154</f>
        <v>0</v>
      </c>
      <c r="DE17">
        <f>Source!EN154</f>
        <v>8352</v>
      </c>
      <c r="DF17">
        <f>Source!EO154</f>
        <v>8352</v>
      </c>
      <c r="DG17">
        <f>Source!EP154</f>
        <v>0</v>
      </c>
      <c r="DH17">
        <f>Source!EQ154</f>
        <v>8352</v>
      </c>
      <c r="DI17">
        <f>Source!EH154</f>
        <v>0</v>
      </c>
      <c r="DJ17">
        <f>Source!EI154</f>
        <v>0</v>
      </c>
      <c r="DK17">
        <f>Source!ER154</f>
        <v>0</v>
      </c>
      <c r="DL17">
        <f>Source!DL154</f>
        <v>0</v>
      </c>
      <c r="DM17">
        <f>Source!DO154</f>
        <v>1</v>
      </c>
      <c r="DN17" t="e">
        <f>Source!DP154</f>
        <v>#REF!</v>
      </c>
      <c r="DO17" t="e">
        <f>Source!DQ154</f>
        <v>#REF!</v>
      </c>
      <c r="DP17" t="e">
        <f>Source!EJ154</f>
        <v>#REF!</v>
      </c>
      <c r="DQ17" t="e">
        <f>Source!EK154</f>
        <v>#REF!</v>
      </c>
      <c r="DR17">
        <f>Source!EL154</f>
        <v>0</v>
      </c>
      <c r="DS17">
        <f>Source!EH154</f>
        <v>0</v>
      </c>
      <c r="DT17">
        <f>Source!EM154</f>
        <v>0</v>
      </c>
      <c r="DU17" t="e">
        <f>Source!EK154+Source!EL154</f>
        <v>#REF!</v>
      </c>
      <c r="DW17">
        <f>Source!ES154</f>
        <v>0</v>
      </c>
      <c r="DX17">
        <f>Source!ET154</f>
        <v>0</v>
      </c>
      <c r="DY17">
        <f>Source!EU154</f>
        <v>0</v>
      </c>
      <c r="DZ17">
        <f>Source!EV154</f>
        <v>0</v>
      </c>
      <c r="ET17" t="e">
        <f>Source!DM154</f>
        <v>#REF!</v>
      </c>
      <c r="EU17">
        <f>Source!DN154</f>
        <v>0</v>
      </c>
      <c r="EV17">
        <f>SUM('1.Лок.смета.и.Акт'!GJ207:'1.Лок.смета.и.Акт'!GJ244)</f>
        <v>903</v>
      </c>
      <c r="EW17">
        <f>SUM('1.Лок.смета.и.Акт'!GK207:'1.Лок.смета.и.Акт'!GK244)</f>
        <v>85</v>
      </c>
      <c r="EX17">
        <f>SUM('1.Лок.смета.и.Акт'!GL207:'1.Лок.смета.и.Акт'!GL244)</f>
        <v>3</v>
      </c>
      <c r="EY17">
        <f>SUM('1.Лок.смета.и.Акт'!GM207:'1.Лок.смета.и.Акт'!GM244)</f>
        <v>0</v>
      </c>
      <c r="EZ17">
        <f>SUM('1.Лок.смета.и.Акт'!GN207:'1.Лок.смета.и.Акт'!GN244)</f>
        <v>815</v>
      </c>
      <c r="FA17">
        <f>SUM('1.Лок.смета.и.Акт'!GO207:'1.Лок.смета.и.Акт'!GO244)</f>
        <v>0</v>
      </c>
      <c r="FB17">
        <f>SUM('1.Лок.смета.и.Акт'!GP207:'1.Лок.смета.и.Акт'!GP244)</f>
        <v>815</v>
      </c>
      <c r="FC17">
        <f>SUM('1.Лок.смета.и.Акт'!GQ207:'1.Лок.смета.и.Акт'!GQ244)</f>
        <v>815</v>
      </c>
      <c r="FD17">
        <f>SUM('1.Лок.смета.и.Акт'!GR207:'1.Лок.смета.и.Акт'!GR244)</f>
        <v>0</v>
      </c>
      <c r="FE17">
        <f>SUM('1.Лок.смета.и.Акт'!GS207:'1.Лок.смета.и.Акт'!GS244)</f>
        <v>815</v>
      </c>
      <c r="FF17">
        <f>SUM('1.Лок.смета.и.Акт'!GT207:'1.Лок.смета.и.Акт'!GT244)</f>
        <v>0</v>
      </c>
      <c r="FG17">
        <f>SUM('1.Лок.смета.и.Акт'!GU207:'1.Лок.смета.и.Акт'!GU244)</f>
        <v>0</v>
      </c>
      <c r="FH17">
        <f>SUM('1.Лок.смета.и.Акт'!GV207:'1.Лок.смета.и.Акт'!GV244)</f>
        <v>0</v>
      </c>
      <c r="FI17">
        <f>SUM('1.Лок.смета.и.Акт'!GW207:'1.Лок.смета.и.Акт'!GW244)</f>
        <v>0</v>
      </c>
      <c r="FJ17">
        <f>SUM('1.Лок.смета.и.Акт'!GX207:'1.Лок.смета.и.Акт'!GX244)</f>
        <v>0</v>
      </c>
      <c r="FK17">
        <f>SUM('1.Лок.смета.и.Акт'!GY207:'1.Лок.смета.и.Акт'!GY244)</f>
        <v>100</v>
      </c>
      <c r="FL17">
        <f>SUM('1.Лок.смета.и.Акт'!GZ207:'1.Лок.смета.и.Акт'!GZ244)</f>
        <v>54</v>
      </c>
      <c r="FM17">
        <f>SUM('1.Лок.смета.и.Акт'!HA207:'1.Лок.смета.и.Акт'!HA244)</f>
        <v>1057</v>
      </c>
      <c r="FN17">
        <f>SUM('1.Лок.смета.и.Акт'!HB207:'1.Лок.смета.и.Акт'!HB244)</f>
        <v>1057</v>
      </c>
      <c r="FO17">
        <f>SUM('1.Лок.смета.и.Акт'!HC207:'1.Лок.смета.и.Акт'!HC244)</f>
        <v>0</v>
      </c>
      <c r="FP17">
        <f>SUM('1.Лок.смета.и.Акт'!HD207:'1.Лок.смета.и.Акт'!HD244)</f>
        <v>0</v>
      </c>
      <c r="FQ17">
        <f>SUM('1.Лок.смета.и.Акт'!HE207:'1.Лок.смета.и.Акт'!HE244)</f>
        <v>0</v>
      </c>
      <c r="FR17">
        <f>SUM('1.Лок.смета.и.Акт'!HB207:'1.Лок.смета.и.Акт'!HB244)+SUM('1.Лок.смета.и.Акт'!HC207:'1.Лок.смета.и.Акт'!HC244)</f>
        <v>1057</v>
      </c>
      <c r="FS17">
        <f>SUM('1.Лок.смета.и.Акт'!HG207:'1.Лок.смета.и.Акт'!HG244)</f>
        <v>0</v>
      </c>
      <c r="FT17">
        <f>SUM('1.Лок.смета.и.Акт'!HH207:'1.Лок.смета.и.Акт'!HH244)</f>
        <v>0</v>
      </c>
      <c r="FU17">
        <f>SUM('1.Лок.смета.и.Акт'!HI207:'1.Лок.смета.и.Акт'!HI244)</f>
        <v>0</v>
      </c>
      <c r="FV17">
        <f>SUM('1.Лок.смета.и.Акт'!HJ207:'1.Лок.смета.и.Акт'!HJ244)</f>
        <v>0</v>
      </c>
      <c r="FW17">
        <f>SUM('1.Лок.смета.и.Акт'!HK207:'1.Лок.смета.и.Акт'!HK244)</f>
        <v>0</v>
      </c>
      <c r="FX17">
        <f>SUMIF('1.Лок.смета.и.Акт'!CV207:'1.Лок.смета.и.Акт'!CV244,1,'1.Лок.смета.и.Акт'!GK207:'1.Лок.смета.и.Акт'!GK244)</f>
        <v>85</v>
      </c>
      <c r="FY17">
        <f>SUMIF('1.Лок.смета.и.Акт'!CV207:'1.Лок.смета.и.Акт'!CV244,2,'1.Лок.смета.и.Акт'!GK207:'1.Лок.смета.и.Акт'!GK244)</f>
        <v>0</v>
      </c>
      <c r="FZ17">
        <f>SUMIF('1.Лок.смета.и.Акт'!CV207:'1.Лок.смета.и.Акт'!CV244,5,'1.Лок.смета.и.Акт'!GK207:'1.Лок.смета.и.Акт'!GK244)</f>
        <v>0</v>
      </c>
      <c r="GA17">
        <f>SUMIF('1.Лок.смета.и.Акт'!CV207:'1.Лок.смета.и.Акт'!CV244,4,'1.Лок.смета.и.Акт'!GK207:'1.Лок.смета.и.Акт'!GK244)</f>
        <v>0</v>
      </c>
      <c r="GB17">
        <f>SUMIF('1.Лок.смета.и.Акт'!CV207:'1.Лок.смета.и.Акт'!CV244,1,'1.Лок.смета.и.Акт'!GL207:'1.Лок.смета.и.Акт'!GL244)</f>
        <v>3</v>
      </c>
      <c r="GC17">
        <f>SUMIF('1.Лок.смета.и.Акт'!CV207:'1.Лок.смета.и.Акт'!CV244,2,'1.Лок.смета.и.Акт'!GL207:'1.Лок.смета.и.Акт'!GL244)</f>
        <v>0</v>
      </c>
      <c r="GD17">
        <f>SUMIF('1.Лок.смета.и.Акт'!CV207:'1.Лок.смета.и.Акт'!CV244,4,'1.Лок.смета.и.Акт'!GL207:'1.Лок.смета.и.Акт'!GL244)</f>
        <v>0</v>
      </c>
      <c r="GE17">
        <f>SUMIF('1.Лок.смета.и.Акт'!CV207:'1.Лок.смета.и.Акт'!CV244,1,'1.Лок.смета.и.Акт'!GQ207:'1.Лок.смета.и.Акт'!GQ244)</f>
        <v>815</v>
      </c>
      <c r="GF17">
        <f>SUMIF('1.Лок.смета.и.Акт'!CV207:'1.Лок.смета.и.Акт'!CV244,2,'1.Лок.смета.и.Акт'!GQ207:'1.Лок.смета.и.Акт'!GQ244)</f>
        <v>0</v>
      </c>
      <c r="GG17">
        <f>SUMIF('1.Лок.смета.и.Акт'!CV207:'1.Лок.смета.и.Акт'!CV244,4,'1.Лок.смета.и.Акт'!GQ207:'1.Лок.смета.и.Акт'!GQ244)</f>
        <v>0</v>
      </c>
      <c r="IB17">
        <f>SUM('1.Лок.смета.и.Акт'!HO207:'1.Лок.смета.и.Акт'!HO244)</f>
        <v>0</v>
      </c>
      <c r="IC17">
        <f>SUM('1.Лок.смета.и.Акт'!HQ207:'1.Лок.смета.и.Акт'!HQ244)</f>
        <v>0</v>
      </c>
      <c r="ID17">
        <f>SUM('1.Лок.смета.и.Акт'!HS207:'1.Лок.смета.и.Акт'!HS244)</f>
        <v>0</v>
      </c>
      <c r="IE17">
        <f>SUM('1.Лок.смета.и.Акт'!HU207:'1.Лок.смета.и.Акт'!HU244)</f>
        <v>0</v>
      </c>
      <c r="IF17">
        <f>SUM('1.Лок.смета.и.Акт'!HY207:'1.Лок.смета.и.Акт'!HY244)</f>
        <v>0</v>
      </c>
      <c r="IG17">
        <f>SUM('1.Лок.смета.и.Акт'!HZ207:'1.Лок.смета.и.Акт'!HZ244)</f>
        <v>0</v>
      </c>
      <c r="IH17">
        <f>SUM('1.Лок.смета.и.Акт'!HL207:'1.Лок.смета.и.Акт'!HL244)</f>
        <v>1057</v>
      </c>
      <c r="II17">
        <f>SUM('1.Лок.смета.и.Акт'!HN207:'1.Лок.смета.и.Акт'!HN244)</f>
        <v>1057</v>
      </c>
      <c r="IJ17">
        <f>SUM('1.Лок.смета.и.Акт'!HP207:'1.Лок.смета.и.Акт'!HP244)</f>
        <v>0</v>
      </c>
      <c r="IK17">
        <f>SUM('1.Лок.смета.и.Акт'!HR207:'1.Лок.смета.и.Акт'!HR244)</f>
        <v>0</v>
      </c>
      <c r="IL17">
        <f>SUM('1.Лок.смета.и.Акт'!HT207:'1.Лок.смета.и.Акт'!HT244)</f>
        <v>0</v>
      </c>
      <c r="IM17">
        <f>SUM('1.Лок.смета.и.Акт'!HW207:'1.Лок.смета.и.Акт'!HW244)</f>
        <v>0</v>
      </c>
      <c r="IN17">
        <f>SUMIF('1.Лок.смета.и.Акт'!CV207:'1.Лок.смета.и.Акт'!CV244,1,'1.Лок.смета.и.Акт'!GY207:'1.Лок.смета.и.Акт'!GY244)</f>
        <v>100</v>
      </c>
      <c r="IO17">
        <f>SUMIF('1.Лок.смета.и.Акт'!CV207:'1.Лок.смета.и.Акт'!CV244,2,'1.Лок.смета.и.Акт'!GY207:'1.Лок.смета.и.Акт'!GY244)</f>
        <v>0</v>
      </c>
      <c r="IP17">
        <f>SUMIF('1.Лок.смета.и.Акт'!CV207:'1.Лок.смета.и.Акт'!CV244,5,'1.Лок.смета.и.Акт'!GY207:'1.Лок.смета.и.Акт'!GY244)</f>
        <v>0</v>
      </c>
      <c r="IQ17">
        <f>SUMIF('1.Лок.смета.и.Акт'!CV207:'1.Лок.смета.и.Акт'!CV244,4,'1.Лок.смета.и.Акт'!GY207:'1.Лок.смета.и.Акт'!GY244)</f>
        <v>0</v>
      </c>
      <c r="IR17">
        <f>SUMIF('1.Лок.смета.и.Акт'!CV207:'1.Лок.смета.и.Акт'!CV244,1,'1.Лок.смета.и.Акт'!GZ207:'1.Лок.смета.и.Акт'!GZ244)</f>
        <v>54</v>
      </c>
      <c r="IS17">
        <f>SUMIF('1.Лок.смета.и.Акт'!CV207:'1.Лок.смета.и.Акт'!CV244,2,'1.Лок.смета.и.Акт'!GZ207:'1.Лок.смета.и.Акт'!GZ244)</f>
        <v>0</v>
      </c>
      <c r="IT17">
        <f>SUMIF('1.Лок.смета.и.Акт'!CV207:'1.Лок.смета.и.Акт'!CV244,5,'1.Лок.смета.и.Акт'!GZ207:'1.Лок.смета.и.Акт'!GZ244)</f>
        <v>0</v>
      </c>
      <c r="IU17">
        <f>SUMIF('1.Лок.смета.и.Акт'!CV207:'1.Лок.смета.и.Акт'!CV244,4,'1.Лок.смета.и.Акт'!GZ207:'1.Лок.смета.и.Акт'!GZ244)</f>
        <v>0</v>
      </c>
    </row>
    <row r="18" spans="1:255" x14ac:dyDescent="0.2">
      <c r="A18">
        <v>513</v>
      </c>
      <c r="B18" t="s">
        <v>536</v>
      </c>
      <c r="D18" t="s">
        <v>452</v>
      </c>
      <c r="F18" t="s">
        <v>453</v>
      </c>
      <c r="AY18">
        <f>SUM('1.Лок.смета.и.Акт'!AS47:'1.Лок.смета.и.Акт'!AS309)</f>
        <v>0</v>
      </c>
      <c r="AZ18">
        <f>SUM('1.Лок.смета.и.Акт'!AT47:'1.Лок.смета.и.Акт'!AT309)</f>
        <v>0</v>
      </c>
      <c r="BA18">
        <f>SUM('1.Лок.смета.и.Акт'!AU47:'1.Лок.смета.и.Акт'!AU309)</f>
        <v>0</v>
      </c>
      <c r="BB18">
        <f>SUM('1.Лок.смета.и.Акт'!AV47:'1.Лок.смета.и.Акт'!AV309)</f>
        <v>0</v>
      </c>
      <c r="BC18">
        <f>SUM('1.Лок.смета.и.Акт'!AW47:'1.Лок.смета.и.Акт'!AW309)</f>
        <v>0</v>
      </c>
      <c r="BD18">
        <f>SUM('1.Лок.смета.и.Акт'!AX47:'1.Лок.смета.и.Акт'!AX309)</f>
        <v>0</v>
      </c>
      <c r="CW18" t="e">
        <f>Source!DM184</f>
        <v>#REF!</v>
      </c>
      <c r="CX18" t="e">
        <f>Source!DN184</f>
        <v>#REF!</v>
      </c>
      <c r="CY18" t="e">
        <f>Source!DG184</f>
        <v>#REF!</v>
      </c>
      <c r="CZ18" t="e">
        <f>Source!DK184</f>
        <v>#REF!</v>
      </c>
      <c r="DA18" t="e">
        <f>Source!DI184</f>
        <v>#REF!</v>
      </c>
      <c r="DB18" t="e">
        <f>Source!DJ184</f>
        <v>#REF!</v>
      </c>
      <c r="DC18" t="e">
        <f>Source!DH184</f>
        <v>#REF!</v>
      </c>
      <c r="DD18">
        <f>Source!EG184</f>
        <v>0</v>
      </c>
      <c r="DE18" t="e">
        <f>Source!EN184</f>
        <v>#REF!</v>
      </c>
      <c r="DF18" t="e">
        <f>Source!EO184</f>
        <v>#REF!</v>
      </c>
      <c r="DG18">
        <f>Source!EP184</f>
        <v>0</v>
      </c>
      <c r="DH18" t="e">
        <f>Source!EQ184</f>
        <v>#REF!</v>
      </c>
      <c r="DI18">
        <f>Source!EH184</f>
        <v>0</v>
      </c>
      <c r="DJ18">
        <f>Source!EI184</f>
        <v>0</v>
      </c>
      <c r="DK18">
        <f>Source!ER184</f>
        <v>0</v>
      </c>
      <c r="DL18" t="e">
        <f>Source!DL184</f>
        <v>#REF!</v>
      </c>
      <c r="DM18" t="e">
        <f>Source!DO184</f>
        <v>#REF!</v>
      </c>
      <c r="DN18" t="e">
        <f>Source!DP184</f>
        <v>#REF!</v>
      </c>
      <c r="DO18" t="e">
        <f>Source!DQ184</f>
        <v>#REF!</v>
      </c>
      <c r="DP18" t="e">
        <f>Source!EJ184</f>
        <v>#REF!</v>
      </c>
      <c r="DQ18" t="e">
        <f>Source!EK184</f>
        <v>#REF!</v>
      </c>
      <c r="DR18">
        <f>Source!EL184</f>
        <v>0</v>
      </c>
      <c r="DS18">
        <f>Source!EH184</f>
        <v>0</v>
      </c>
      <c r="DT18">
        <f>Source!EM184</f>
        <v>0</v>
      </c>
      <c r="DU18" t="e">
        <f>Source!EK184+Source!EL184</f>
        <v>#REF!</v>
      </c>
      <c r="DW18" t="e">
        <f>Source!ES184</f>
        <v>#REF!</v>
      </c>
      <c r="DX18">
        <f>Source!ET184</f>
        <v>0</v>
      </c>
      <c r="DY18">
        <f>Source!EU184</f>
        <v>0</v>
      </c>
      <c r="DZ18">
        <f>Source!EV184</f>
        <v>0</v>
      </c>
      <c r="ET18" t="e">
        <f>Source!DM184</f>
        <v>#REF!</v>
      </c>
      <c r="EU18" t="e">
        <f>Source!DN184</f>
        <v>#REF!</v>
      </c>
      <c r="EV18" t="e">
        <f>SUM('1.Лок.смета.и.Акт'!GJ47:'1.Лок.смета.и.Акт'!GJ309)</f>
        <v>#REF!</v>
      </c>
      <c r="EW18" t="e">
        <f>SUM('1.Лок.смета.и.Акт'!GK47:'1.Лок.смета.и.Акт'!GK309)</f>
        <v>#REF!</v>
      </c>
      <c r="EX18" t="e">
        <f>SUM('1.Лок.смета.и.Акт'!GL47:'1.Лок.смета.и.Акт'!GL309)</f>
        <v>#REF!</v>
      </c>
      <c r="EY18" t="e">
        <f>SUM('1.Лок.смета.и.Акт'!GM47:'1.Лок.смета.и.Акт'!GM309)</f>
        <v>#REF!</v>
      </c>
      <c r="EZ18" t="e">
        <f>SUM('1.Лок.смета.и.Акт'!GN47:'1.Лок.смета.и.Акт'!GN309)</f>
        <v>#REF!</v>
      </c>
      <c r="FA18">
        <f>SUM('1.Лок.смета.и.Акт'!GO47:'1.Лок.смета.и.Акт'!GO309)</f>
        <v>0</v>
      </c>
      <c r="FB18" t="e">
        <f>SUM('1.Лок.смета.и.Акт'!GP47:'1.Лок.смета.и.Акт'!GP309)</f>
        <v>#REF!</v>
      </c>
      <c r="FC18" t="e">
        <f>SUM('1.Лок.смета.и.Акт'!GQ47:'1.Лок.смета.и.Акт'!GQ309)</f>
        <v>#REF!</v>
      </c>
      <c r="FD18">
        <f>SUM('1.Лок.смета.и.Акт'!GR47:'1.Лок.смета.и.Акт'!GR309)</f>
        <v>0</v>
      </c>
      <c r="FE18" t="e">
        <f>SUM('1.Лок.смета.и.Акт'!GS47:'1.Лок.смета.и.Акт'!GS309)</f>
        <v>#REF!</v>
      </c>
      <c r="FF18">
        <f>SUM('1.Лок.смета.и.Акт'!GT47:'1.Лок.смета.и.Акт'!GT309)</f>
        <v>0</v>
      </c>
      <c r="FG18">
        <f>SUM('1.Лок.смета.и.Акт'!GU47:'1.Лок.смета.и.Акт'!GU309)</f>
        <v>0</v>
      </c>
      <c r="FH18">
        <f>SUM('1.Лок.смета.и.Акт'!GV47:'1.Лок.смета.и.Акт'!GV309)</f>
        <v>0</v>
      </c>
      <c r="FI18">
        <f>SUM('1.Лок.смета.и.Акт'!GW47:'1.Лок.смета.и.Акт'!GW309)</f>
        <v>0</v>
      </c>
      <c r="FJ18">
        <f>SUM('1.Лок.смета.и.Акт'!GX47:'1.Лок.смета.и.Акт'!GX309)</f>
        <v>0</v>
      </c>
      <c r="FK18" t="e">
        <f>SUM('1.Лок.смета.и.Акт'!GY47:'1.Лок.смета.и.Акт'!GY309)</f>
        <v>#REF!</v>
      </c>
      <c r="FL18" t="e">
        <f>SUM('1.Лок.смета.и.Акт'!GZ47:'1.Лок.смета.и.Акт'!GZ309)</f>
        <v>#REF!</v>
      </c>
      <c r="FM18" t="e">
        <f>SUM('1.Лок.смета.и.Акт'!HA47:'1.Лок.смета.и.Акт'!HA309)</f>
        <v>#REF!</v>
      </c>
      <c r="FN18" t="e">
        <f>SUM('1.Лок.смета.и.Акт'!HB47:'1.Лок.смета.и.Акт'!HB309)</f>
        <v>#REF!</v>
      </c>
      <c r="FO18">
        <f>SUM('1.Лок.смета.и.Акт'!HC47:'1.Лок.смета.и.Акт'!HC309)</f>
        <v>0</v>
      </c>
      <c r="FP18">
        <f>SUM('1.Лок.смета.и.Акт'!HD47:'1.Лок.смета.и.Акт'!HD309)</f>
        <v>0</v>
      </c>
      <c r="FQ18">
        <f>SUM('1.Лок.смета.и.Акт'!HE47:'1.Лок.смета.и.Акт'!HE309)</f>
        <v>0</v>
      </c>
      <c r="FR18" t="e">
        <f>SUM('1.Лок.смета.и.Акт'!HB47:'1.Лок.смета.и.Акт'!HB309)+SUM('1.Лок.смета.и.Акт'!HC47:'1.Лок.смета.и.Акт'!HC309)</f>
        <v>#REF!</v>
      </c>
      <c r="FS18">
        <f>SUM('1.Лок.смета.и.Акт'!HG47:'1.Лок.смета.и.Акт'!HG309)</f>
        <v>0</v>
      </c>
      <c r="FT18">
        <f>SUM('1.Лок.смета.и.Акт'!HH47:'1.Лок.смета.и.Акт'!HH309)</f>
        <v>0</v>
      </c>
      <c r="FU18">
        <f>SUM('1.Лок.смета.и.Акт'!HI47:'1.Лок.смета.и.Акт'!HI309)</f>
        <v>0</v>
      </c>
      <c r="FV18">
        <f>SUM('1.Лок.смета.и.Акт'!HJ47:'1.Лок.смета.и.Акт'!HJ309)</f>
        <v>0</v>
      </c>
      <c r="FW18">
        <f>SUM('1.Лок.смета.и.Акт'!HK47:'1.Лок.смета.и.Акт'!HK309)</f>
        <v>0</v>
      </c>
      <c r="FX18" t="e">
        <f>SUMIF('1.Лок.смета.и.Акт'!CV47:'1.Лок.смета.и.Акт'!CV309,1,'1.Лок.смета.и.Акт'!GK47:'1.Лок.смета.и.Акт'!GK309)</f>
        <v>#REF!</v>
      </c>
      <c r="FY18">
        <f>SUMIF('1.Лок.смета.и.Акт'!CV47:'1.Лок.смета.и.Акт'!CV309,2,'1.Лок.смета.и.Акт'!GK47:'1.Лок.смета.и.Акт'!GK309)</f>
        <v>0</v>
      </c>
      <c r="FZ18">
        <f>SUMIF('1.Лок.смета.и.Акт'!CV47:'1.Лок.смета.и.Акт'!CV309,5,'1.Лок.смета.и.Акт'!GK47:'1.Лок.смета.и.Акт'!GK309)</f>
        <v>0</v>
      </c>
      <c r="GA18">
        <f>SUMIF('1.Лок.смета.и.Акт'!CV47:'1.Лок.смета.и.Акт'!CV309,4,'1.Лок.смета.и.Акт'!GK47:'1.Лок.смета.и.Акт'!GK309)</f>
        <v>0</v>
      </c>
      <c r="GB18" t="e">
        <f>SUMIF('1.Лок.смета.и.Акт'!CV47:'1.Лок.смета.и.Акт'!CV309,1,'1.Лок.смета.и.Акт'!GL47:'1.Лок.смета.и.Акт'!GL309)</f>
        <v>#REF!</v>
      </c>
      <c r="GC18">
        <f>SUMIF('1.Лок.смета.и.Акт'!CV47:'1.Лок.смета.и.Акт'!CV309,2,'1.Лок.смета.и.Акт'!GL47:'1.Лок.смета.и.Акт'!GL309)</f>
        <v>0</v>
      </c>
      <c r="GD18">
        <f>SUMIF('1.Лок.смета.и.Акт'!CV47:'1.Лок.смета.и.Акт'!CV309,4,'1.Лок.смета.и.Акт'!GL47:'1.Лок.смета.и.Акт'!GL309)</f>
        <v>0</v>
      </c>
      <c r="GE18" t="e">
        <f>SUMIF('1.Лок.смета.и.Акт'!CV47:'1.Лок.смета.и.Акт'!CV309,1,'1.Лок.смета.и.Акт'!GQ47:'1.Лок.смета.и.Акт'!GQ309)</f>
        <v>#REF!</v>
      </c>
      <c r="GF18">
        <f>SUMIF('1.Лок.смета.и.Акт'!CV47:'1.Лок.смета.и.Акт'!CV309,2,'1.Лок.смета.и.Акт'!GQ47:'1.Лок.смета.и.Акт'!GQ309)</f>
        <v>0</v>
      </c>
      <c r="GG18">
        <f>SUMIF('1.Лок.смета.и.Акт'!CV47:'1.Лок.смета.и.Акт'!CV309,4,'1.Лок.смета.и.Акт'!GQ47:'1.Лок.смета.и.Акт'!GQ309)</f>
        <v>0</v>
      </c>
      <c r="IB18">
        <f>SUM('1.Лок.смета.и.Акт'!HO47:'1.Лок.смета.и.Акт'!HO309)</f>
        <v>0</v>
      </c>
      <c r="IC18">
        <f>SUM('1.Лок.смета.и.Акт'!HQ47:'1.Лок.смета.и.Акт'!HQ309)</f>
        <v>0</v>
      </c>
      <c r="ID18">
        <f>SUM('1.Лок.смета.и.Акт'!HS47:'1.Лок.смета.и.Акт'!HS309)</f>
        <v>0</v>
      </c>
      <c r="IE18">
        <f>SUM('1.Лок.смета.и.Акт'!HU47:'1.Лок.смета.и.Акт'!HU309)</f>
        <v>0</v>
      </c>
      <c r="IF18">
        <f>SUM('1.Лок.смета.и.Акт'!HY47:'1.Лок.смета.и.Акт'!HY309)</f>
        <v>0</v>
      </c>
      <c r="IG18">
        <f>SUM('1.Лок.смета.и.Акт'!HZ47:'1.Лок.смета.и.Акт'!HZ309)</f>
        <v>0</v>
      </c>
      <c r="IH18" t="e">
        <f>SUM('1.Лок.смета.и.Акт'!HL47:'1.Лок.смета.и.Акт'!HL309)</f>
        <v>#REF!</v>
      </c>
      <c r="II18" t="e">
        <f>SUM('1.Лок.смета.и.Акт'!HN47:'1.Лок.смета.и.Акт'!HN309)</f>
        <v>#REF!</v>
      </c>
      <c r="IJ18">
        <f>SUM('1.Лок.смета.и.Акт'!HP47:'1.Лок.смета.и.Акт'!HP309)</f>
        <v>0</v>
      </c>
      <c r="IK18">
        <f>SUM('1.Лок.смета.и.Акт'!HR47:'1.Лок.смета.и.Акт'!HR309)</f>
        <v>0</v>
      </c>
      <c r="IL18">
        <f>SUM('1.Лок.смета.и.Акт'!HT47:'1.Лок.смета.и.Акт'!HT309)</f>
        <v>0</v>
      </c>
      <c r="IM18">
        <f>SUM('1.Лок.смета.и.Акт'!HW47:'1.Лок.смета.и.Акт'!HW309)</f>
        <v>0</v>
      </c>
      <c r="IN18" t="e">
        <f>SUMIF('1.Лок.смета.и.Акт'!CV47:'1.Лок.смета.и.Акт'!CV309,1,'1.Лок.смета.и.Акт'!GY47:'1.Лок.смета.и.Акт'!GY309)</f>
        <v>#REF!</v>
      </c>
      <c r="IO18">
        <f>SUMIF('1.Лок.смета.и.Акт'!CV47:'1.Лок.смета.и.Акт'!CV309,2,'1.Лок.смета.и.Акт'!GY47:'1.Лок.смета.и.Акт'!GY309)</f>
        <v>0</v>
      </c>
      <c r="IP18">
        <f>SUMIF('1.Лок.смета.и.Акт'!CV47:'1.Лок.смета.и.Акт'!CV309,5,'1.Лок.смета.и.Акт'!GY47:'1.Лок.смета.и.Акт'!GY309)</f>
        <v>0</v>
      </c>
      <c r="IQ18">
        <f>SUMIF('1.Лок.смета.и.Акт'!CV47:'1.Лок.смета.и.Акт'!CV309,4,'1.Лок.смета.и.Акт'!GY47:'1.Лок.смета.и.Акт'!GY309)</f>
        <v>0</v>
      </c>
      <c r="IR18" t="e">
        <f>SUMIF('1.Лок.смета.и.Акт'!CV47:'1.Лок.смета.и.Акт'!CV309,1,'1.Лок.смета.и.Акт'!GZ47:'1.Лок.смета.и.Акт'!GZ309)</f>
        <v>#REF!</v>
      </c>
      <c r="IS18">
        <f>SUMIF('1.Лок.смета.и.Акт'!CV47:'1.Лок.смета.и.Акт'!CV309,2,'1.Лок.смета.и.Акт'!GZ47:'1.Лок.смета.и.Акт'!GZ309)</f>
        <v>0</v>
      </c>
      <c r="IT18">
        <f>SUMIF('1.Лок.смета.и.Акт'!CV47:'1.Лок.смета.и.Акт'!CV309,5,'1.Лок.смета.и.Акт'!GZ47:'1.Лок.смета.и.Акт'!GZ309)</f>
        <v>0</v>
      </c>
      <c r="IU18">
        <f>SUMIF('1.Лок.смета.и.Акт'!CV47:'1.Лок.смета.и.Акт'!CV309,4,'1.Лок.смета.и.Акт'!GZ47:'1.Лок.смета.и.Акт'!GZ309)</f>
        <v>0</v>
      </c>
    </row>
    <row r="19" spans="1:255" x14ac:dyDescent="0.2">
      <c r="A19">
        <v>999</v>
      </c>
      <c r="B19" t="s">
        <v>555</v>
      </c>
    </row>
    <row r="140" spans="57:68" x14ac:dyDescent="0.2">
      <c r="BE140">
        <f>SUMIF('1.Лок.смета.и.Акт'!CV49:'1.Лок.смета.и.Акт'!CV139,1,'1.Лок.смета.и.Акт'!AV49:'1.Лок.смета.и.Акт'!AV139)</f>
        <v>0</v>
      </c>
      <c r="BF140">
        <f>SUMIF('1.Лок.смета.и.Акт'!CV49:'1.Лок.смета.и.Акт'!CV139,2,'1.Лок.смета.и.Акт'!AV49:'1.Лок.смета.и.Акт'!AV139)</f>
        <v>0</v>
      </c>
      <c r="BG140">
        <f>SUMIF('1.Лок.смета.и.Акт'!CV49:'1.Лок.смета.и.Акт'!CV139,5,'1.Лок.смета.и.Акт'!AV49:'1.Лок.смета.и.Акт'!AV139)</f>
        <v>0</v>
      </c>
      <c r="BH140">
        <f>SUMIF('1.Лок.смета.и.Акт'!CV49:'1.Лок.смета.и.Акт'!CV139,4,'1.Лок.смета.и.Акт'!AV49:'1.Лок.смета.и.Акт'!AV139)</f>
        <v>0</v>
      </c>
      <c r="BI140">
        <f>SUMIF('1.Лок.смета.и.Акт'!CV49:'1.Лок.смета.и.Акт'!CV139,1,'1.Лок.смета.и.Акт'!AW49:'1.Лок.смета.и.Акт'!AW139)</f>
        <v>0</v>
      </c>
      <c r="BJ140">
        <f>SUMIF('1.Лок.смета.и.Акт'!CV49:'1.Лок.смета.и.Акт'!CV139,2,'1.Лок.смета.и.Акт'!AW49:'1.Лок.смета.и.Акт'!AW139)</f>
        <v>0</v>
      </c>
      <c r="BK140">
        <f>SUMIF('1.Лок.смета.и.Акт'!CV49:'1.Лок.смета.и.Акт'!CV139,5,'1.Лок.смета.и.Акт'!AW49:'1.Лок.смета.и.Акт'!AW139)</f>
        <v>0</v>
      </c>
      <c r="BL140">
        <f>SUMIF('1.Лок.смета.и.Акт'!CV49:'1.Лок.смета.и.Акт'!CV139,4,'1.Лок.смета.и.Акт'!AW49:'1.Лок.смета.и.Акт'!AW139)</f>
        <v>0</v>
      </c>
      <c r="BM140">
        <f>SUMIF('1.Лок.смета.и.Акт'!CV49:'1.Лок.смета.и.Акт'!CV139,1,'1.Лок.смета.и.Акт'!AX49:'1.Лок.смета.и.Акт'!AX139)</f>
        <v>0</v>
      </c>
      <c r="BN140">
        <f>SUMIF('1.Лок.смета.и.Акт'!CV49:'1.Лок.смета.и.Акт'!CV139,2,'1.Лок.смета.и.Акт'!AX49:'1.Лок.смета.и.Акт'!AX139)</f>
        <v>0</v>
      </c>
      <c r="BO140">
        <f>SUMIF('1.Лок.смета.и.Акт'!CV49:'1.Лок.смета.и.Акт'!CV139,5,'1.Лок.смета.и.Акт'!AX49:'1.Лок.смета.и.Акт'!AX139)</f>
        <v>0</v>
      </c>
      <c r="BP140">
        <f>SUMIF('1.Лок.смета.и.Акт'!CV49:'1.Лок.смета.и.Акт'!CV139,4,'1.Лок.смета.и.Акт'!AX49:'1.Лок.смета.и.Акт'!AX139)</f>
        <v>0</v>
      </c>
    </row>
    <row r="245" spans="57:68" x14ac:dyDescent="0.2">
      <c r="BE245">
        <f>SUMIF('1.Лок.смета.и.Акт'!CV207:'1.Лок.смета.и.Акт'!CV244,1,'1.Лок.смета.и.Акт'!AV207:'1.Лок.смета.и.Акт'!AV244)</f>
        <v>0</v>
      </c>
      <c r="BF245">
        <f>SUMIF('1.Лок.смета.и.Акт'!CV207:'1.Лок.смета.и.Акт'!CV244,2,'1.Лок.смета.и.Акт'!AV207:'1.Лок.смета.и.Акт'!AV244)</f>
        <v>0</v>
      </c>
      <c r="BG245">
        <f>SUMIF('1.Лок.смета.и.Акт'!CV207:'1.Лок.смета.и.Акт'!CV244,5,'1.Лок.смета.и.Акт'!AV207:'1.Лок.смета.и.Акт'!AV244)</f>
        <v>0</v>
      </c>
      <c r="BH245">
        <f>SUMIF('1.Лок.смета.и.Акт'!CV207:'1.Лок.смета.и.Акт'!CV244,4,'1.Лок.смета.и.Акт'!AV207:'1.Лок.смета.и.Акт'!AV244)</f>
        <v>0</v>
      </c>
      <c r="BI245">
        <f>SUMIF('1.Лок.смета.и.Акт'!CV207:'1.Лок.смета.и.Акт'!CV244,1,'1.Лок.смета.и.Акт'!AW207:'1.Лок.смета.и.Акт'!AW244)</f>
        <v>0</v>
      </c>
      <c r="BJ245">
        <f>SUMIF('1.Лок.смета.и.Акт'!CV207:'1.Лок.смета.и.Акт'!CV244,2,'1.Лок.смета.и.Акт'!AW207:'1.Лок.смета.и.Акт'!AW244)</f>
        <v>0</v>
      </c>
      <c r="BK245">
        <f>SUMIF('1.Лок.смета.и.Акт'!CV207:'1.Лок.смета.и.Акт'!CV244,5,'1.Лок.смета.и.Акт'!AW207:'1.Лок.смета.и.Акт'!AW244)</f>
        <v>0</v>
      </c>
      <c r="BL245">
        <f>SUMIF('1.Лок.смета.и.Акт'!CV207:'1.Лок.смета.и.Акт'!CV244,4,'1.Лок.смета.и.Акт'!AW207:'1.Лок.смета.и.Акт'!AW244)</f>
        <v>0</v>
      </c>
      <c r="BM245">
        <f>SUMIF('1.Лок.смета.и.Акт'!CV207:'1.Лок.смета.и.Акт'!CV244,1,'1.Лок.смета.и.Акт'!AX207:'1.Лок.смета.и.Акт'!AX244)</f>
        <v>0</v>
      </c>
      <c r="BN245">
        <f>SUMIF('1.Лок.смета.и.Акт'!CV207:'1.Лок.смета.и.Акт'!CV244,2,'1.Лок.смета.и.Акт'!AX207:'1.Лок.смета.и.Акт'!AX244)</f>
        <v>0</v>
      </c>
      <c r="BO245">
        <f>SUMIF('1.Лок.смета.и.Акт'!CV207:'1.Лок.смета.и.Акт'!CV244,5,'1.Лок.смета.и.Акт'!AX207:'1.Лок.смета.и.Акт'!AX244)</f>
        <v>0</v>
      </c>
      <c r="BP245">
        <f>SUMIF('1.Лок.смета.и.Акт'!CV207:'1.Лок.смета.и.Акт'!CV244,4,'1.Лок.смета.и.Акт'!AX207:'1.Лок.смета.и.Акт'!AX244)</f>
        <v>0</v>
      </c>
    </row>
    <row r="310" spans="57:68" x14ac:dyDescent="0.2">
      <c r="BE310">
        <f>SUMIF('1.Лок.смета.и.Акт'!CV47:'1.Лок.смета.и.Акт'!CV309,1,'1.Лок.смета.и.Акт'!AV47:'1.Лок.смета.и.Акт'!AV309)</f>
        <v>0</v>
      </c>
      <c r="BF310">
        <f>SUMIF('1.Лок.смета.и.Акт'!CV47:'1.Лок.смета.и.Акт'!CV309,2,'1.Лок.смета.и.Акт'!AV47:'1.Лок.смета.и.Акт'!AV309)</f>
        <v>0</v>
      </c>
      <c r="BG310">
        <f>SUMIF('1.Лок.смета.и.Акт'!CV47:'1.Лок.смета.и.Акт'!CV309,5,'1.Лок.смета.и.Акт'!AV47:'1.Лок.смета.и.Акт'!AV309)</f>
        <v>0</v>
      </c>
      <c r="BH310">
        <f>SUMIF('1.Лок.смета.и.Акт'!CV47:'1.Лок.смета.и.Акт'!CV309,4,'1.Лок.смета.и.Акт'!AV47:'1.Лок.смета.и.Акт'!AV309)</f>
        <v>0</v>
      </c>
      <c r="BI310">
        <f>SUMIF('1.Лок.смета.и.Акт'!CV47:'1.Лок.смета.и.Акт'!CV309,1,'1.Лок.смета.и.Акт'!AW47:'1.Лок.смета.и.Акт'!AW309)</f>
        <v>0</v>
      </c>
      <c r="BJ310">
        <f>SUMIF('1.Лок.смета.и.Акт'!CV47:'1.Лок.смета.и.Акт'!CV309,2,'1.Лок.смета.и.Акт'!AW47:'1.Лок.смета.и.Акт'!AW309)</f>
        <v>0</v>
      </c>
      <c r="BK310">
        <f>SUMIF('1.Лок.смета.и.Акт'!CV47:'1.Лок.смета.и.Акт'!CV309,5,'1.Лок.смета.и.Акт'!AW47:'1.Лок.смета.и.Акт'!AW309)</f>
        <v>0</v>
      </c>
      <c r="BL310">
        <f>SUMIF('1.Лок.смета.и.Акт'!CV47:'1.Лок.смета.и.Акт'!CV309,4,'1.Лок.смета.и.Акт'!AW47:'1.Лок.смета.и.Акт'!AW309)</f>
        <v>0</v>
      </c>
      <c r="BM310">
        <f>SUMIF('1.Лок.смета.и.Акт'!CV47:'1.Лок.смета.и.Акт'!CV309,1,'1.Лок.смета.и.Акт'!AX47:'1.Лок.смета.и.Акт'!AX309)</f>
        <v>0</v>
      </c>
      <c r="BN310">
        <f>SUMIF('1.Лок.смета.и.Акт'!CV47:'1.Лок.смета.и.Акт'!CV309,2,'1.Лок.смета.и.Акт'!AX47:'1.Лок.смета.и.Акт'!AX309)</f>
        <v>0</v>
      </c>
      <c r="BO310">
        <f>SUMIF('1.Лок.смета.и.Акт'!CV47:'1.Лок.смета.и.Акт'!CV309,5,'1.Лок.смета.и.Акт'!AX47:'1.Лок.смета.и.Акт'!AX309)</f>
        <v>0</v>
      </c>
      <c r="BP310">
        <f>SUMIF('1.Лок.смета.и.Акт'!CV47:'1.Лок.смета.и.Акт'!CV309,4,'1.Лок.смета.и.Акт'!AX47:'1.Лок.смета.и.Акт'!AX309)</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84"/>
  <sheetViews>
    <sheetView workbookViewId="0">
      <selection activeCell="A280" sqref="A280:AX28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12105</v>
      </c>
      <c r="M1">
        <v>59021754</v>
      </c>
      <c r="N1">
        <v>11</v>
      </c>
      <c r="O1">
        <v>9</v>
      </c>
      <c r="P1">
        <v>0</v>
      </c>
      <c r="Q1">
        <v>1</v>
      </c>
      <c r="IF1">
        <v>-1</v>
      </c>
    </row>
    <row r="2" spans="1:246" x14ac:dyDescent="0.2">
      <c r="IF2">
        <v>-1</v>
      </c>
      <c r="IK2" s="135" t="e">
        <f>'3.Материалы'!G51</f>
        <v>#REF!</v>
      </c>
      <c r="IL2" t="s">
        <v>598</v>
      </c>
    </row>
    <row r="3" spans="1:246" x14ac:dyDescent="0.2">
      <c r="IF3">
        <v>-1</v>
      </c>
    </row>
    <row r="4" spans="1:246" x14ac:dyDescent="0.2">
      <c r="A4" s="1">
        <v>1</v>
      </c>
      <c r="B4" s="1">
        <v>1</v>
      </c>
      <c r="C4" s="1">
        <v>-1</v>
      </c>
      <c r="D4" s="1"/>
      <c r="E4" s="1"/>
      <c r="F4" s="1" t="s">
        <v>4</v>
      </c>
      <c r="G4" s="1" t="s">
        <v>5</v>
      </c>
      <c r="H4" s="1" t="s">
        <v>6</v>
      </c>
      <c r="I4" s="1" t="s">
        <v>6</v>
      </c>
      <c r="J4" s="1" t="s">
        <v>6</v>
      </c>
      <c r="K4" s="1" t="s">
        <v>6</v>
      </c>
      <c r="L4" s="1" t="s">
        <v>6</v>
      </c>
      <c r="M4" s="1" t="s">
        <v>6</v>
      </c>
      <c r="N4" s="1" t="s">
        <v>6</v>
      </c>
      <c r="O4" s="1" t="s">
        <v>6</v>
      </c>
      <c r="P4" s="1">
        <v>0</v>
      </c>
      <c r="Q4" s="1" t="s">
        <v>6</v>
      </c>
      <c r="R4" s="1"/>
      <c r="S4" s="1"/>
      <c r="T4" s="1"/>
      <c r="U4" s="1"/>
      <c r="V4" s="1"/>
      <c r="W4" s="1"/>
      <c r="X4" s="1"/>
      <c r="Y4" s="1"/>
      <c r="Z4" s="1"/>
      <c r="AA4" s="1"/>
      <c r="AB4" s="1"/>
      <c r="AC4" s="1"/>
      <c r="AD4" s="1"/>
      <c r="AE4" s="1">
        <v>0</v>
      </c>
      <c r="BH4" t="s">
        <v>6</v>
      </c>
      <c r="BI4" t="s">
        <v>6</v>
      </c>
      <c r="BJ4" t="s">
        <v>6</v>
      </c>
      <c r="BK4" t="s">
        <v>6</v>
      </c>
      <c r="BL4" t="s">
        <v>6</v>
      </c>
      <c r="IF4">
        <v>-1</v>
      </c>
    </row>
    <row r="5" spans="1:246" x14ac:dyDescent="0.2">
      <c r="IF5">
        <v>-1</v>
      </c>
      <c r="IK5">
        <v>5</v>
      </c>
      <c r="IL5" t="s">
        <v>395</v>
      </c>
    </row>
    <row r="6" spans="1:246" x14ac:dyDescent="0.2">
      <c r="IF6">
        <v>-1</v>
      </c>
      <c r="IK6">
        <v>50</v>
      </c>
      <c r="IL6" t="s">
        <v>385</v>
      </c>
    </row>
    <row r="7" spans="1:246" x14ac:dyDescent="0.2">
      <c r="IF7">
        <v>-1</v>
      </c>
      <c r="IK7">
        <v>2</v>
      </c>
      <c r="IL7" t="s">
        <v>559</v>
      </c>
    </row>
    <row r="8" spans="1:246" x14ac:dyDescent="0.2">
      <c r="IF8">
        <v>-1</v>
      </c>
      <c r="IK8" t="e">
        <f>IF((Source!AR184&lt;&gt;'ТЗ '!#REF!),0,1)</f>
        <v>#REF!</v>
      </c>
      <c r="IL8" t="s">
        <v>483</v>
      </c>
    </row>
    <row r="9" spans="1:246" x14ac:dyDescent="0.2">
      <c r="IF9">
        <v>-1</v>
      </c>
      <c r="IK9" s="12" t="s">
        <v>557</v>
      </c>
      <c r="IL9" t="s">
        <v>386</v>
      </c>
    </row>
    <row r="10" spans="1:246" x14ac:dyDescent="0.2">
      <c r="IF10">
        <v>-1</v>
      </c>
      <c r="IK10">
        <v>2</v>
      </c>
      <c r="IL10" t="s">
        <v>383</v>
      </c>
    </row>
    <row r="11" spans="1:246" x14ac:dyDescent="0.2">
      <c r="IF11">
        <v>-1</v>
      </c>
      <c r="IK11" t="s">
        <v>556</v>
      </c>
      <c r="IL11" t="s">
        <v>384</v>
      </c>
    </row>
    <row r="12" spans="1:246" x14ac:dyDescent="0.2">
      <c r="A12" s="1">
        <v>1</v>
      </c>
      <c r="B12" s="1">
        <v>278</v>
      </c>
      <c r="C12" s="1">
        <v>0</v>
      </c>
      <c r="D12" s="1">
        <f>ROW(A214)</f>
        <v>214</v>
      </c>
      <c r="E12" s="1">
        <v>0</v>
      </c>
      <c r="F12" s="1" t="s">
        <v>7</v>
      </c>
      <c r="G12" s="1" t="s">
        <v>5</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6</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v>0</v>
      </c>
      <c r="CZ12" s="1" t="s">
        <v>6</v>
      </c>
      <c r="DA12" s="1" t="s">
        <v>6</v>
      </c>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B214</f>
        <v>278</v>
      </c>
      <c r="C18" s="3">
        <f t="shared" si="0"/>
        <v>1</v>
      </c>
      <c r="D18" s="3">
        <f t="shared" si="0"/>
        <v>12</v>
      </c>
      <c r="E18" s="3">
        <f t="shared" si="0"/>
        <v>0</v>
      </c>
      <c r="F18" s="3" t="str">
        <f t="shared" si="0"/>
        <v>5.7.3.3  Устройство перегородок из листовых материалов на каркасе</v>
      </c>
      <c r="G18" s="3" t="str">
        <f t="shared" si="0"/>
        <v>Комплекс из 2-х многоквартирных домов, расположенных по адресу г.Орел, б-р Молодежи, участок 2а. 1-й этап строительства - многоквартирный дом корпус 2 (поз.1)</v>
      </c>
      <c r="H18" s="3"/>
      <c r="I18" s="3"/>
      <c r="J18" s="3"/>
      <c r="K18" s="3"/>
      <c r="L18" s="3"/>
      <c r="M18" s="3"/>
      <c r="N18" s="3"/>
      <c r="O18" s="3" t="e">
        <f t="shared" ref="O18:AT18" si="1">O214</f>
        <v>#REF!</v>
      </c>
      <c r="P18" s="3" t="e">
        <f t="shared" si="1"/>
        <v>#REF!</v>
      </c>
      <c r="Q18" s="3" t="e">
        <f t="shared" si="1"/>
        <v>#REF!</v>
      </c>
      <c r="R18" s="3" t="e">
        <f t="shared" si="1"/>
        <v>#REF!</v>
      </c>
      <c r="S18" s="3" t="e">
        <f t="shared" si="1"/>
        <v>#REF!</v>
      </c>
      <c r="T18" s="3" t="e">
        <f t="shared" si="1"/>
        <v>#REF!</v>
      </c>
      <c r="U18" s="3" t="e">
        <f t="shared" si="1"/>
        <v>#REF!</v>
      </c>
      <c r="V18" s="3" t="e">
        <f t="shared" si="1"/>
        <v>#REF!</v>
      </c>
      <c r="W18" s="3" t="e">
        <f t="shared" si="1"/>
        <v>#REF!</v>
      </c>
      <c r="X18" s="3" t="e">
        <f t="shared" si="1"/>
        <v>#REF!</v>
      </c>
      <c r="Y18" s="3" t="e">
        <f t="shared" si="1"/>
        <v>#REF!</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t="e">
        <f t="shared" si="1"/>
        <v>#REF!</v>
      </c>
      <c r="AS18" s="3" t="e">
        <f t="shared" si="1"/>
        <v>#REF!</v>
      </c>
      <c r="AT18" s="3">
        <f t="shared" si="1"/>
        <v>0</v>
      </c>
      <c r="AU18" s="3">
        <f t="shared" ref="AU18:BZ18" si="2">AU214</f>
        <v>0</v>
      </c>
      <c r="AV18" s="3" t="e">
        <f t="shared" si="2"/>
        <v>#REF!</v>
      </c>
      <c r="AW18" s="3" t="e">
        <f t="shared" si="2"/>
        <v>#REF!</v>
      </c>
      <c r="AX18" s="3">
        <f t="shared" si="2"/>
        <v>0</v>
      </c>
      <c r="AY18" s="3" t="e">
        <f t="shared" si="2"/>
        <v>#REF!</v>
      </c>
      <c r="AZ18" s="3">
        <f t="shared" si="2"/>
        <v>0</v>
      </c>
      <c r="BA18" s="3" t="e">
        <f t="shared" si="2"/>
        <v>#REF!</v>
      </c>
      <c r="BB18" s="3">
        <f t="shared" si="2"/>
        <v>0</v>
      </c>
      <c r="BC18" s="3">
        <f t="shared" si="2"/>
        <v>0</v>
      </c>
      <c r="BD18" s="3">
        <f t="shared" si="2"/>
        <v>0</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CA214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t="e">
        <f t="shared" ref="DG18:EL18" si="4">DG214</f>
        <v>#REF!</v>
      </c>
      <c r="DH18" s="4" t="e">
        <f t="shared" si="4"/>
        <v>#REF!</v>
      </c>
      <c r="DI18" s="4" t="e">
        <f t="shared" si="4"/>
        <v>#REF!</v>
      </c>
      <c r="DJ18" s="4" t="e">
        <f t="shared" si="4"/>
        <v>#REF!</v>
      </c>
      <c r="DK18" s="4" t="e">
        <f t="shared" si="4"/>
        <v>#REF!</v>
      </c>
      <c r="DL18" s="4" t="e">
        <f t="shared" si="4"/>
        <v>#REF!</v>
      </c>
      <c r="DM18" s="4" t="e">
        <f t="shared" si="4"/>
        <v>#REF!</v>
      </c>
      <c r="DN18" s="4" t="e">
        <f t="shared" si="4"/>
        <v>#REF!</v>
      </c>
      <c r="DO18" s="4" t="e">
        <f t="shared" si="4"/>
        <v>#REF!</v>
      </c>
      <c r="DP18" s="4" t="e">
        <f t="shared" si="4"/>
        <v>#REF!</v>
      </c>
      <c r="DQ18" s="4" t="e">
        <f t="shared" si="4"/>
        <v>#REF!</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t="e">
        <f t="shared" si="4"/>
        <v>#REF!</v>
      </c>
      <c r="EK18" s="4" t="e">
        <f t="shared" si="4"/>
        <v>#REF!</v>
      </c>
      <c r="EL18" s="4">
        <f t="shared" si="4"/>
        <v>0</v>
      </c>
      <c r="EM18" s="4">
        <f t="shared" ref="EM18:FR18" si="5">EM214</f>
        <v>0</v>
      </c>
      <c r="EN18" s="4" t="e">
        <f t="shared" si="5"/>
        <v>#REF!</v>
      </c>
      <c r="EO18" s="4" t="e">
        <f t="shared" si="5"/>
        <v>#REF!</v>
      </c>
      <c r="EP18" s="4">
        <f t="shared" si="5"/>
        <v>0</v>
      </c>
      <c r="EQ18" s="4" t="e">
        <f t="shared" si="5"/>
        <v>#REF!</v>
      </c>
      <c r="ER18" s="4">
        <f t="shared" si="5"/>
        <v>0</v>
      </c>
      <c r="ES18" s="4" t="e">
        <f t="shared" si="5"/>
        <v>#REF!</v>
      </c>
      <c r="ET18" s="4">
        <f t="shared" si="5"/>
        <v>0</v>
      </c>
      <c r="EU18" s="4">
        <f t="shared" si="5"/>
        <v>0</v>
      </c>
      <c r="EV18" s="4">
        <f t="shared" si="5"/>
        <v>0</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FS214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ROW(A184)</f>
        <v>184</v>
      </c>
      <c r="E20" s="1"/>
      <c r="F20" s="1" t="s">
        <v>14</v>
      </c>
      <c r="G20" s="1" t="s">
        <v>15</v>
      </c>
      <c r="H20" s="1" t="s">
        <v>6</v>
      </c>
      <c r="I20" s="1">
        <v>0</v>
      </c>
      <c r="J20" s="1" t="s">
        <v>6</v>
      </c>
      <c r="K20" s="1">
        <v>-1</v>
      </c>
      <c r="L20" s="1" t="s">
        <v>14</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B184</f>
        <v>1</v>
      </c>
      <c r="C22" s="3">
        <f t="shared" si="7"/>
        <v>3</v>
      </c>
      <c r="D22" s="3">
        <f t="shared" si="7"/>
        <v>20</v>
      </c>
      <c r="E22" s="3">
        <f t="shared" si="7"/>
        <v>0</v>
      </c>
      <c r="F22" s="3" t="str">
        <f t="shared" si="7"/>
        <v>5.7.3.3</v>
      </c>
      <c r="G22" s="3" t="str">
        <f t="shared" si="7"/>
        <v>Устройство перегородок из листовых материалов на каркасес</v>
      </c>
      <c r="H22" s="3"/>
      <c r="I22" s="3"/>
      <c r="J22" s="3"/>
      <c r="K22" s="3"/>
      <c r="L22" s="3"/>
      <c r="M22" s="3"/>
      <c r="N22" s="3"/>
      <c r="O22" s="3" t="e">
        <f t="shared" ref="O22:AT22" si="8">O184</f>
        <v>#REF!</v>
      </c>
      <c r="P22" s="3" t="e">
        <f t="shared" si="8"/>
        <v>#REF!</v>
      </c>
      <c r="Q22" s="3" t="e">
        <f t="shared" si="8"/>
        <v>#REF!</v>
      </c>
      <c r="R22" s="3" t="e">
        <f t="shared" si="8"/>
        <v>#REF!</v>
      </c>
      <c r="S22" s="3" t="e">
        <f t="shared" si="8"/>
        <v>#REF!</v>
      </c>
      <c r="T22" s="3" t="e">
        <f t="shared" si="8"/>
        <v>#REF!</v>
      </c>
      <c r="U22" s="3" t="e">
        <f t="shared" si="8"/>
        <v>#REF!</v>
      </c>
      <c r="V22" s="3" t="e">
        <f t="shared" si="8"/>
        <v>#REF!</v>
      </c>
      <c r="W22" s="3" t="e">
        <f t="shared" si="8"/>
        <v>#REF!</v>
      </c>
      <c r="X22" s="3" t="e">
        <f t="shared" si="8"/>
        <v>#REF!</v>
      </c>
      <c r="Y22" s="3" t="e">
        <f t="shared" si="8"/>
        <v>#REF!</v>
      </c>
      <c r="Z22" s="3">
        <f t="shared" si="8"/>
        <v>0</v>
      </c>
      <c r="AA22" s="3">
        <f t="shared" si="8"/>
        <v>0</v>
      </c>
      <c r="AB22" s="3">
        <f t="shared" si="8"/>
        <v>0</v>
      </c>
      <c r="AC22" s="3">
        <f t="shared" si="8"/>
        <v>0</v>
      </c>
      <c r="AD22" s="3">
        <f t="shared" si="8"/>
        <v>0</v>
      </c>
      <c r="AE22" s="3">
        <f t="shared" si="8"/>
        <v>0</v>
      </c>
      <c r="AF22" s="3">
        <f t="shared" si="8"/>
        <v>0</v>
      </c>
      <c r="AG22" s="3">
        <f t="shared" si="8"/>
        <v>0</v>
      </c>
      <c r="AH22" s="3">
        <f t="shared" si="8"/>
        <v>0</v>
      </c>
      <c r="AI22" s="3">
        <f t="shared" si="8"/>
        <v>0</v>
      </c>
      <c r="AJ22" s="3">
        <f t="shared" si="8"/>
        <v>0</v>
      </c>
      <c r="AK22" s="3">
        <f t="shared" si="8"/>
        <v>0</v>
      </c>
      <c r="AL22" s="3">
        <f t="shared" si="8"/>
        <v>0</v>
      </c>
      <c r="AM22" s="3">
        <f t="shared" si="8"/>
        <v>0</v>
      </c>
      <c r="AN22" s="3">
        <f t="shared" si="8"/>
        <v>0</v>
      </c>
      <c r="AO22" s="3">
        <f t="shared" si="8"/>
        <v>0</v>
      </c>
      <c r="AP22" s="3">
        <f t="shared" si="8"/>
        <v>0</v>
      </c>
      <c r="AQ22" s="3">
        <f t="shared" si="8"/>
        <v>0</v>
      </c>
      <c r="AR22" s="3" t="e">
        <f t="shared" si="8"/>
        <v>#REF!</v>
      </c>
      <c r="AS22" s="3" t="e">
        <f t="shared" si="8"/>
        <v>#REF!</v>
      </c>
      <c r="AT22" s="3">
        <f t="shared" si="8"/>
        <v>0</v>
      </c>
      <c r="AU22" s="3">
        <f t="shared" ref="AU22:BZ22" si="9">AU184</f>
        <v>0</v>
      </c>
      <c r="AV22" s="3" t="e">
        <f t="shared" si="9"/>
        <v>#REF!</v>
      </c>
      <c r="AW22" s="3" t="e">
        <f t="shared" si="9"/>
        <v>#REF!</v>
      </c>
      <c r="AX22" s="3">
        <f t="shared" si="9"/>
        <v>0</v>
      </c>
      <c r="AY22" s="3" t="e">
        <f t="shared" si="9"/>
        <v>#REF!</v>
      </c>
      <c r="AZ22" s="3">
        <f t="shared" si="9"/>
        <v>0</v>
      </c>
      <c r="BA22" s="3" t="e">
        <f t="shared" si="9"/>
        <v>#REF!</v>
      </c>
      <c r="BB22" s="3">
        <f t="shared" si="9"/>
        <v>0</v>
      </c>
      <c r="BC22" s="3">
        <f t="shared" si="9"/>
        <v>0</v>
      </c>
      <c r="BD22" s="3">
        <f t="shared" si="9"/>
        <v>0</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CA184</f>
        <v>0</v>
      </c>
      <c r="CB22" s="3">
        <f t="shared" si="10"/>
        <v>0</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0</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t="e">
        <f t="shared" ref="DG22:EL22" si="11">DG184</f>
        <v>#REF!</v>
      </c>
      <c r="DH22" s="4" t="e">
        <f t="shared" si="11"/>
        <v>#REF!</v>
      </c>
      <c r="DI22" s="4" t="e">
        <f t="shared" si="11"/>
        <v>#REF!</v>
      </c>
      <c r="DJ22" s="4" t="e">
        <f t="shared" si="11"/>
        <v>#REF!</v>
      </c>
      <c r="DK22" s="4" t="e">
        <f t="shared" si="11"/>
        <v>#REF!</v>
      </c>
      <c r="DL22" s="4" t="e">
        <f t="shared" si="11"/>
        <v>#REF!</v>
      </c>
      <c r="DM22" s="4" t="e">
        <f t="shared" si="11"/>
        <v>#REF!</v>
      </c>
      <c r="DN22" s="4" t="e">
        <f t="shared" si="11"/>
        <v>#REF!</v>
      </c>
      <c r="DO22" s="4" t="e">
        <f t="shared" si="11"/>
        <v>#REF!</v>
      </c>
      <c r="DP22" s="4" t="e">
        <f t="shared" si="11"/>
        <v>#REF!</v>
      </c>
      <c r="DQ22" s="4" t="e">
        <f t="shared" si="11"/>
        <v>#REF!</v>
      </c>
      <c r="DR22" s="4">
        <f t="shared" si="11"/>
        <v>0</v>
      </c>
      <c r="DS22" s="4">
        <f t="shared" si="11"/>
        <v>0</v>
      </c>
      <c r="DT22" s="4">
        <f t="shared" si="11"/>
        <v>0</v>
      </c>
      <c r="DU22" s="4">
        <f t="shared" si="11"/>
        <v>0</v>
      </c>
      <c r="DV22" s="4">
        <f t="shared" si="11"/>
        <v>0</v>
      </c>
      <c r="DW22" s="4">
        <f t="shared" si="11"/>
        <v>0</v>
      </c>
      <c r="DX22" s="4">
        <f t="shared" si="11"/>
        <v>0</v>
      </c>
      <c r="DY22" s="4">
        <f t="shared" si="11"/>
        <v>0</v>
      </c>
      <c r="DZ22" s="4">
        <f t="shared" si="11"/>
        <v>0</v>
      </c>
      <c r="EA22" s="4">
        <f t="shared" si="11"/>
        <v>0</v>
      </c>
      <c r="EB22" s="4">
        <f t="shared" si="11"/>
        <v>0</v>
      </c>
      <c r="EC22" s="4">
        <f t="shared" si="11"/>
        <v>0</v>
      </c>
      <c r="ED22" s="4">
        <f t="shared" si="11"/>
        <v>0</v>
      </c>
      <c r="EE22" s="4">
        <f t="shared" si="11"/>
        <v>0</v>
      </c>
      <c r="EF22" s="4">
        <f t="shared" si="11"/>
        <v>0</v>
      </c>
      <c r="EG22" s="4">
        <f t="shared" si="11"/>
        <v>0</v>
      </c>
      <c r="EH22" s="4">
        <f t="shared" si="11"/>
        <v>0</v>
      </c>
      <c r="EI22" s="4">
        <f t="shared" si="11"/>
        <v>0</v>
      </c>
      <c r="EJ22" s="4" t="e">
        <f t="shared" si="11"/>
        <v>#REF!</v>
      </c>
      <c r="EK22" s="4" t="e">
        <f t="shared" si="11"/>
        <v>#REF!</v>
      </c>
      <c r="EL22" s="4">
        <f t="shared" si="11"/>
        <v>0</v>
      </c>
      <c r="EM22" s="4">
        <f t="shared" ref="EM22:FR22" si="12">EM184</f>
        <v>0</v>
      </c>
      <c r="EN22" s="4" t="e">
        <f t="shared" si="12"/>
        <v>#REF!</v>
      </c>
      <c r="EO22" s="4" t="e">
        <f t="shared" si="12"/>
        <v>#REF!</v>
      </c>
      <c r="EP22" s="4">
        <f t="shared" si="12"/>
        <v>0</v>
      </c>
      <c r="EQ22" s="4" t="e">
        <f t="shared" si="12"/>
        <v>#REF!</v>
      </c>
      <c r="ER22" s="4">
        <f t="shared" si="12"/>
        <v>0</v>
      </c>
      <c r="ES22" s="4" t="e">
        <f t="shared" si="12"/>
        <v>#REF!</v>
      </c>
      <c r="ET22" s="4">
        <f t="shared" si="12"/>
        <v>0</v>
      </c>
      <c r="EU22" s="4">
        <f t="shared" si="12"/>
        <v>0</v>
      </c>
      <c r="EV22" s="4">
        <f t="shared" si="12"/>
        <v>0</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FS184</f>
        <v>0</v>
      </c>
      <c r="FT22" s="4">
        <f t="shared" si="13"/>
        <v>0</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0</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1">
        <v>4</v>
      </c>
      <c r="B24" s="1">
        <v>1</v>
      </c>
      <c r="C24" s="1"/>
      <c r="D24" s="1">
        <f>ROW(A89)</f>
        <v>89</v>
      </c>
      <c r="E24" s="1"/>
      <c r="F24" s="1" t="s">
        <v>16</v>
      </c>
      <c r="G24" s="1" t="s">
        <v>17</v>
      </c>
      <c r="H24" s="1" t="s">
        <v>6</v>
      </c>
      <c r="I24" s="1">
        <v>0</v>
      </c>
      <c r="J24" s="1"/>
      <c r="K24" s="1">
        <v>-1</v>
      </c>
      <c r="L24" s="1"/>
      <c r="M24" s="1" t="s">
        <v>6</v>
      </c>
      <c r="N24" s="1"/>
      <c r="O24" s="1"/>
      <c r="P24" s="1"/>
      <c r="Q24" s="1"/>
      <c r="R24" s="1"/>
      <c r="S24" s="1">
        <v>0</v>
      </c>
      <c r="T24" s="1">
        <v>0</v>
      </c>
      <c r="U24" s="1" t="s">
        <v>6</v>
      </c>
      <c r="V24" s="1">
        <v>0</v>
      </c>
      <c r="W24" s="1"/>
      <c r="X24" s="1"/>
      <c r="Y24" s="1"/>
      <c r="Z24" s="1"/>
      <c r="AA24" s="1"/>
      <c r="AB24" s="1" t="s">
        <v>6</v>
      </c>
      <c r="AC24" s="1" t="s">
        <v>6</v>
      </c>
      <c r="AD24" s="1" t="s">
        <v>6</v>
      </c>
      <c r="AE24" s="1" t="s">
        <v>6</v>
      </c>
      <c r="AF24" s="1" t="s">
        <v>6</v>
      </c>
      <c r="AG24" s="1" t="s">
        <v>6</v>
      </c>
      <c r="AH24" s="1"/>
      <c r="AI24" s="1"/>
      <c r="AJ24" s="1"/>
      <c r="AK24" s="1"/>
      <c r="AL24" s="1"/>
      <c r="AM24" s="1"/>
      <c r="AN24" s="1"/>
      <c r="AO24" s="1"/>
      <c r="AP24" s="1" t="s">
        <v>6</v>
      </c>
      <c r="AQ24" s="1" t="s">
        <v>6</v>
      </c>
      <c r="AR24" s="1" t="s">
        <v>6</v>
      </c>
      <c r="AS24" s="1"/>
      <c r="AT24" s="1"/>
      <c r="AU24" s="1"/>
      <c r="AV24" s="1"/>
      <c r="AW24" s="1"/>
      <c r="AX24" s="1"/>
      <c r="AY24" s="1"/>
      <c r="AZ24" s="1" t="s">
        <v>6</v>
      </c>
      <c r="BA24" s="1"/>
      <c r="BB24" s="1" t="s">
        <v>6</v>
      </c>
      <c r="BC24" s="1" t="s">
        <v>6</v>
      </c>
      <c r="BD24" s="1" t="s">
        <v>6</v>
      </c>
      <c r="BE24" s="1" t="s">
        <v>6</v>
      </c>
      <c r="BF24" s="1" t="s">
        <v>6</v>
      </c>
      <c r="BG24" s="1" t="s">
        <v>6</v>
      </c>
      <c r="BH24" s="1" t="s">
        <v>6</v>
      </c>
      <c r="BI24" s="1" t="s">
        <v>6</v>
      </c>
      <c r="BJ24" s="1" t="s">
        <v>6</v>
      </c>
      <c r="BK24" s="1" t="s">
        <v>6</v>
      </c>
      <c r="BL24" s="1" t="s">
        <v>6</v>
      </c>
      <c r="BM24" s="1" t="s">
        <v>6</v>
      </c>
      <c r="BN24" s="1" t="s">
        <v>6</v>
      </c>
      <c r="BO24" s="1" t="s">
        <v>6</v>
      </c>
      <c r="BP24" s="1" t="s">
        <v>6</v>
      </c>
      <c r="BQ24" s="1"/>
      <c r="BR24" s="1"/>
      <c r="BS24" s="1"/>
      <c r="BT24" s="1"/>
      <c r="BU24" s="1"/>
      <c r="BV24" s="1"/>
      <c r="BW24" s="1"/>
      <c r="BX24" s="1">
        <v>0</v>
      </c>
      <c r="BY24" s="1"/>
      <c r="BZ24" s="1"/>
      <c r="CA24" s="1"/>
      <c r="CB24" s="1"/>
      <c r="CC24" s="1"/>
      <c r="CD24" s="1"/>
      <c r="CE24" s="1"/>
      <c r="CF24" s="1"/>
      <c r="CG24" s="1"/>
      <c r="CH24" s="1"/>
      <c r="CI24" s="1"/>
      <c r="CJ24" s="1">
        <v>0</v>
      </c>
      <c r="IF24">
        <v>-1</v>
      </c>
    </row>
    <row r="25" spans="1:255" x14ac:dyDescent="0.2">
      <c r="IF25">
        <v>-1</v>
      </c>
    </row>
    <row r="26" spans="1:255" x14ac:dyDescent="0.2">
      <c r="A26" s="3">
        <v>52</v>
      </c>
      <c r="B26" s="3">
        <f t="shared" ref="B26:G26" si="14">B89</f>
        <v>1</v>
      </c>
      <c r="C26" s="3">
        <f t="shared" si="14"/>
        <v>4</v>
      </c>
      <c r="D26" s="3">
        <f t="shared" si="14"/>
        <v>24</v>
      </c>
      <c r="E26" s="3">
        <f t="shared" si="14"/>
        <v>0</v>
      </c>
      <c r="F26" s="3" t="str">
        <f t="shared" si="14"/>
        <v>Новый раздел</v>
      </c>
      <c r="G26" s="3" t="str">
        <f t="shared" si="14"/>
        <v>Зашивки выше 0,000</v>
      </c>
      <c r="H26" s="3"/>
      <c r="I26" s="3"/>
      <c r="J26" s="3"/>
      <c r="K26" s="3"/>
      <c r="L26" s="3"/>
      <c r="M26" s="3"/>
      <c r="N26" s="3"/>
      <c r="O26" s="3" t="e">
        <f t="shared" ref="O26:AT26" si="15">O89</f>
        <v>#REF!</v>
      </c>
      <c r="P26" s="3" t="e">
        <f t="shared" si="15"/>
        <v>#REF!</v>
      </c>
      <c r="Q26" s="3" t="e">
        <f t="shared" si="15"/>
        <v>#REF!</v>
      </c>
      <c r="R26" s="3" t="e">
        <f t="shared" si="15"/>
        <v>#REF!</v>
      </c>
      <c r="S26" s="3" t="e">
        <f t="shared" si="15"/>
        <v>#REF!</v>
      </c>
      <c r="T26" s="3" t="e">
        <f t="shared" si="15"/>
        <v>#REF!</v>
      </c>
      <c r="U26" s="3" t="e">
        <f t="shared" si="15"/>
        <v>#REF!</v>
      </c>
      <c r="V26" s="3" t="e">
        <f t="shared" si="15"/>
        <v>#REF!</v>
      </c>
      <c r="W26" s="3" t="e">
        <f t="shared" si="15"/>
        <v>#REF!</v>
      </c>
      <c r="X26" s="3" t="e">
        <f t="shared" si="15"/>
        <v>#REF!</v>
      </c>
      <c r="Y26" s="3" t="e">
        <f t="shared" si="15"/>
        <v>#REF!</v>
      </c>
      <c r="Z26" s="3">
        <f t="shared" si="15"/>
        <v>0</v>
      </c>
      <c r="AA26" s="3">
        <f t="shared" si="15"/>
        <v>0</v>
      </c>
      <c r="AB26" s="3" t="e">
        <f t="shared" si="15"/>
        <v>#REF!</v>
      </c>
      <c r="AC26" s="3" t="e">
        <f t="shared" si="15"/>
        <v>#REF!</v>
      </c>
      <c r="AD26" s="3" t="e">
        <f t="shared" si="15"/>
        <v>#REF!</v>
      </c>
      <c r="AE26" s="3" t="e">
        <f t="shared" si="15"/>
        <v>#REF!</v>
      </c>
      <c r="AF26" s="3" t="e">
        <f t="shared" si="15"/>
        <v>#REF!</v>
      </c>
      <c r="AG26" s="3" t="e">
        <f t="shared" si="15"/>
        <v>#REF!</v>
      </c>
      <c r="AH26" s="3" t="e">
        <f t="shared" si="15"/>
        <v>#REF!</v>
      </c>
      <c r="AI26" s="3" t="e">
        <f t="shared" si="15"/>
        <v>#REF!</v>
      </c>
      <c r="AJ26" s="3" t="e">
        <f t="shared" si="15"/>
        <v>#REF!</v>
      </c>
      <c r="AK26" s="3" t="e">
        <f t="shared" si="15"/>
        <v>#REF!</v>
      </c>
      <c r="AL26" s="3" t="e">
        <f t="shared" si="15"/>
        <v>#REF!</v>
      </c>
      <c r="AM26" s="3">
        <f t="shared" si="15"/>
        <v>0</v>
      </c>
      <c r="AN26" s="3">
        <f t="shared" si="15"/>
        <v>0</v>
      </c>
      <c r="AO26" s="3">
        <f t="shared" si="15"/>
        <v>0</v>
      </c>
      <c r="AP26" s="3">
        <f t="shared" si="15"/>
        <v>0</v>
      </c>
      <c r="AQ26" s="3">
        <f t="shared" si="15"/>
        <v>0</v>
      </c>
      <c r="AR26" s="3" t="e">
        <f t="shared" si="15"/>
        <v>#REF!</v>
      </c>
      <c r="AS26" s="3" t="e">
        <f t="shared" si="15"/>
        <v>#REF!</v>
      </c>
      <c r="AT26" s="3">
        <f t="shared" si="15"/>
        <v>0</v>
      </c>
      <c r="AU26" s="3">
        <f t="shared" ref="AU26:BZ26" si="16">AU89</f>
        <v>0</v>
      </c>
      <c r="AV26" s="3" t="e">
        <f t="shared" si="16"/>
        <v>#REF!</v>
      </c>
      <c r="AW26" s="3" t="e">
        <f t="shared" si="16"/>
        <v>#REF!</v>
      </c>
      <c r="AX26" s="3">
        <f t="shared" si="16"/>
        <v>0</v>
      </c>
      <c r="AY26" s="3" t="e">
        <f t="shared" si="16"/>
        <v>#REF!</v>
      </c>
      <c r="AZ26" s="3">
        <f t="shared" si="16"/>
        <v>0</v>
      </c>
      <c r="BA26" s="3" t="e">
        <f t="shared" si="16"/>
        <v>#REF!</v>
      </c>
      <c r="BB26" s="3">
        <f t="shared" si="16"/>
        <v>0</v>
      </c>
      <c r="BC26" s="3">
        <f t="shared" si="16"/>
        <v>0</v>
      </c>
      <c r="BD26" s="3">
        <f t="shared" si="16"/>
        <v>0</v>
      </c>
      <c r="BE26" s="3">
        <f t="shared" si="16"/>
        <v>0</v>
      </c>
      <c r="BF26" s="3">
        <f t="shared" si="16"/>
        <v>0</v>
      </c>
      <c r="BG26" s="3">
        <f t="shared" si="16"/>
        <v>0</v>
      </c>
      <c r="BH26" s="3">
        <f t="shared" si="16"/>
        <v>0</v>
      </c>
      <c r="BI26" s="3">
        <f t="shared" si="16"/>
        <v>0</v>
      </c>
      <c r="BJ26" s="3">
        <f t="shared" si="16"/>
        <v>0</v>
      </c>
      <c r="BK26" s="3">
        <f t="shared" si="16"/>
        <v>0</v>
      </c>
      <c r="BL26" s="3">
        <f t="shared" si="16"/>
        <v>0</v>
      </c>
      <c r="BM26" s="3">
        <f t="shared" si="16"/>
        <v>0</v>
      </c>
      <c r="BN26" s="3">
        <f t="shared" si="16"/>
        <v>0</v>
      </c>
      <c r="BO26" s="3">
        <f t="shared" si="16"/>
        <v>0</v>
      </c>
      <c r="BP26" s="3">
        <f t="shared" si="16"/>
        <v>0</v>
      </c>
      <c r="BQ26" s="3">
        <f t="shared" si="16"/>
        <v>0</v>
      </c>
      <c r="BR26" s="3">
        <f t="shared" si="16"/>
        <v>0</v>
      </c>
      <c r="BS26" s="3">
        <f t="shared" si="16"/>
        <v>0</v>
      </c>
      <c r="BT26" s="3">
        <f t="shared" si="16"/>
        <v>0</v>
      </c>
      <c r="BU26" s="3">
        <f t="shared" si="16"/>
        <v>0</v>
      </c>
      <c r="BV26" s="3">
        <f t="shared" si="16"/>
        <v>0</v>
      </c>
      <c r="BW26" s="3">
        <f t="shared" si="16"/>
        <v>0</v>
      </c>
      <c r="BX26" s="3">
        <f t="shared" si="16"/>
        <v>0</v>
      </c>
      <c r="BY26" s="3">
        <f t="shared" si="16"/>
        <v>0</v>
      </c>
      <c r="BZ26" s="3">
        <f t="shared" si="16"/>
        <v>0</v>
      </c>
      <c r="CA26" s="3" t="e">
        <f t="shared" ref="CA26:DF26" si="17">CA89</f>
        <v>#REF!</v>
      </c>
      <c r="CB26" s="3" t="e">
        <f t="shared" si="17"/>
        <v>#REF!</v>
      </c>
      <c r="CC26" s="3">
        <f t="shared" si="17"/>
        <v>0</v>
      </c>
      <c r="CD26" s="3">
        <f t="shared" si="17"/>
        <v>0</v>
      </c>
      <c r="CE26" s="3" t="e">
        <f t="shared" si="17"/>
        <v>#REF!</v>
      </c>
      <c r="CF26" s="3" t="e">
        <f t="shared" si="17"/>
        <v>#REF!</v>
      </c>
      <c r="CG26" s="3">
        <f t="shared" si="17"/>
        <v>0</v>
      </c>
      <c r="CH26" s="3" t="e">
        <f t="shared" si="17"/>
        <v>#REF!</v>
      </c>
      <c r="CI26" s="3">
        <f t="shared" si="17"/>
        <v>0</v>
      </c>
      <c r="CJ26" s="3" t="e">
        <f t="shared" si="17"/>
        <v>#REF!</v>
      </c>
      <c r="CK26" s="3">
        <f t="shared" si="17"/>
        <v>0</v>
      </c>
      <c r="CL26" s="3">
        <f t="shared" si="17"/>
        <v>0</v>
      </c>
      <c r="CM26" s="3">
        <f t="shared" si="17"/>
        <v>0</v>
      </c>
      <c r="CN26" s="3">
        <f t="shared" si="17"/>
        <v>0</v>
      </c>
      <c r="CO26" s="3">
        <f t="shared" si="17"/>
        <v>0</v>
      </c>
      <c r="CP26" s="3">
        <f t="shared" si="17"/>
        <v>0</v>
      </c>
      <c r="CQ26" s="3">
        <f t="shared" si="17"/>
        <v>0</v>
      </c>
      <c r="CR26" s="3">
        <f t="shared" si="17"/>
        <v>0</v>
      </c>
      <c r="CS26" s="3">
        <f t="shared" si="17"/>
        <v>0</v>
      </c>
      <c r="CT26" s="3">
        <f t="shared" si="17"/>
        <v>0</v>
      </c>
      <c r="CU26" s="3">
        <f t="shared" si="17"/>
        <v>0</v>
      </c>
      <c r="CV26" s="3">
        <f t="shared" si="17"/>
        <v>0</v>
      </c>
      <c r="CW26" s="3">
        <f t="shared" si="17"/>
        <v>0</v>
      </c>
      <c r="CX26" s="3">
        <f t="shared" si="17"/>
        <v>0</v>
      </c>
      <c r="CY26" s="3">
        <f t="shared" si="17"/>
        <v>0</v>
      </c>
      <c r="CZ26" s="3">
        <f t="shared" si="17"/>
        <v>0</v>
      </c>
      <c r="DA26" s="3">
        <f t="shared" si="17"/>
        <v>0</v>
      </c>
      <c r="DB26" s="3">
        <f t="shared" si="17"/>
        <v>0</v>
      </c>
      <c r="DC26" s="3">
        <f t="shared" si="17"/>
        <v>0</v>
      </c>
      <c r="DD26" s="3">
        <f t="shared" si="17"/>
        <v>0</v>
      </c>
      <c r="DE26" s="3">
        <f t="shared" si="17"/>
        <v>0</v>
      </c>
      <c r="DF26" s="3">
        <f t="shared" si="17"/>
        <v>0</v>
      </c>
      <c r="DG26" s="4" t="e">
        <f t="shared" ref="DG26:EL26" si="18">DG89</f>
        <v>#REF!</v>
      </c>
      <c r="DH26" s="4" t="e">
        <f t="shared" si="18"/>
        <v>#REF!</v>
      </c>
      <c r="DI26" s="4" t="e">
        <f t="shared" si="18"/>
        <v>#REF!</v>
      </c>
      <c r="DJ26" s="4" t="e">
        <f t="shared" si="18"/>
        <v>#REF!</v>
      </c>
      <c r="DK26" s="4" t="e">
        <f t="shared" si="18"/>
        <v>#REF!</v>
      </c>
      <c r="DL26" s="4" t="e">
        <f t="shared" si="18"/>
        <v>#REF!</v>
      </c>
      <c r="DM26" s="4" t="e">
        <f t="shared" si="18"/>
        <v>#REF!</v>
      </c>
      <c r="DN26" s="4" t="e">
        <f t="shared" si="18"/>
        <v>#REF!</v>
      </c>
      <c r="DO26" s="4" t="e">
        <f t="shared" si="18"/>
        <v>#REF!</v>
      </c>
      <c r="DP26" s="4" t="e">
        <f t="shared" si="18"/>
        <v>#REF!</v>
      </c>
      <c r="DQ26" s="4" t="e">
        <f t="shared" si="18"/>
        <v>#REF!</v>
      </c>
      <c r="DR26" s="4">
        <f t="shared" si="18"/>
        <v>0</v>
      </c>
      <c r="DS26" s="4">
        <f t="shared" si="18"/>
        <v>0</v>
      </c>
      <c r="DT26" s="4" t="e">
        <f t="shared" si="18"/>
        <v>#REF!</v>
      </c>
      <c r="DU26" s="4" t="e">
        <f t="shared" si="18"/>
        <v>#REF!</v>
      </c>
      <c r="DV26" s="4" t="e">
        <f t="shared" si="18"/>
        <v>#REF!</v>
      </c>
      <c r="DW26" s="4" t="e">
        <f t="shared" si="18"/>
        <v>#REF!</v>
      </c>
      <c r="DX26" s="4" t="e">
        <f t="shared" si="18"/>
        <v>#REF!</v>
      </c>
      <c r="DY26" s="4" t="e">
        <f t="shared" si="18"/>
        <v>#REF!</v>
      </c>
      <c r="DZ26" s="4" t="e">
        <f t="shared" si="18"/>
        <v>#REF!</v>
      </c>
      <c r="EA26" s="4" t="e">
        <f t="shared" si="18"/>
        <v>#REF!</v>
      </c>
      <c r="EB26" s="4" t="e">
        <f t="shared" si="18"/>
        <v>#REF!</v>
      </c>
      <c r="EC26" s="4" t="e">
        <f t="shared" si="18"/>
        <v>#REF!</v>
      </c>
      <c r="ED26" s="4" t="e">
        <f t="shared" si="18"/>
        <v>#REF!</v>
      </c>
      <c r="EE26" s="4">
        <f t="shared" si="18"/>
        <v>0</v>
      </c>
      <c r="EF26" s="4">
        <f t="shared" si="18"/>
        <v>0</v>
      </c>
      <c r="EG26" s="4">
        <f t="shared" si="18"/>
        <v>0</v>
      </c>
      <c r="EH26" s="4">
        <f t="shared" si="18"/>
        <v>0</v>
      </c>
      <c r="EI26" s="4">
        <f t="shared" si="18"/>
        <v>0</v>
      </c>
      <c r="EJ26" s="4" t="e">
        <f t="shared" si="18"/>
        <v>#REF!</v>
      </c>
      <c r="EK26" s="4" t="e">
        <f t="shared" si="18"/>
        <v>#REF!</v>
      </c>
      <c r="EL26" s="4">
        <f t="shared" si="18"/>
        <v>0</v>
      </c>
      <c r="EM26" s="4">
        <f t="shared" ref="EM26:FR26" si="19">EM89</f>
        <v>0</v>
      </c>
      <c r="EN26" s="4" t="e">
        <f t="shared" si="19"/>
        <v>#REF!</v>
      </c>
      <c r="EO26" s="4" t="e">
        <f t="shared" si="19"/>
        <v>#REF!</v>
      </c>
      <c r="EP26" s="4">
        <f t="shared" si="19"/>
        <v>0</v>
      </c>
      <c r="EQ26" s="4" t="e">
        <f t="shared" si="19"/>
        <v>#REF!</v>
      </c>
      <c r="ER26" s="4">
        <f t="shared" si="19"/>
        <v>0</v>
      </c>
      <c r="ES26" s="4" t="e">
        <f t="shared" si="19"/>
        <v>#REF!</v>
      </c>
      <c r="ET26" s="4">
        <f t="shared" si="19"/>
        <v>0</v>
      </c>
      <c r="EU26" s="4">
        <f t="shared" si="19"/>
        <v>0</v>
      </c>
      <c r="EV26" s="4">
        <f t="shared" si="19"/>
        <v>0</v>
      </c>
      <c r="EW26" s="4">
        <f t="shared" si="19"/>
        <v>0</v>
      </c>
      <c r="EX26" s="4">
        <f t="shared" si="19"/>
        <v>0</v>
      </c>
      <c r="EY26" s="4">
        <f t="shared" si="19"/>
        <v>0</v>
      </c>
      <c r="EZ26" s="4">
        <f t="shared" si="19"/>
        <v>0</v>
      </c>
      <c r="FA26" s="4">
        <f t="shared" si="19"/>
        <v>0</v>
      </c>
      <c r="FB26" s="4">
        <f t="shared" si="19"/>
        <v>0</v>
      </c>
      <c r="FC26" s="4">
        <f t="shared" si="19"/>
        <v>0</v>
      </c>
      <c r="FD26" s="4">
        <f t="shared" si="19"/>
        <v>0</v>
      </c>
      <c r="FE26" s="4">
        <f t="shared" si="19"/>
        <v>0</v>
      </c>
      <c r="FF26" s="4">
        <f t="shared" si="19"/>
        <v>0</v>
      </c>
      <c r="FG26" s="4">
        <f t="shared" si="19"/>
        <v>0</v>
      </c>
      <c r="FH26" s="4">
        <f t="shared" si="19"/>
        <v>0</v>
      </c>
      <c r="FI26" s="4">
        <f t="shared" si="19"/>
        <v>0</v>
      </c>
      <c r="FJ26" s="4">
        <f t="shared" si="19"/>
        <v>0</v>
      </c>
      <c r="FK26" s="4">
        <f t="shared" si="19"/>
        <v>0</v>
      </c>
      <c r="FL26" s="4">
        <f t="shared" si="19"/>
        <v>0</v>
      </c>
      <c r="FM26" s="4">
        <f t="shared" si="19"/>
        <v>0</v>
      </c>
      <c r="FN26" s="4">
        <f t="shared" si="19"/>
        <v>0</v>
      </c>
      <c r="FO26" s="4">
        <f t="shared" si="19"/>
        <v>0</v>
      </c>
      <c r="FP26" s="4">
        <f t="shared" si="19"/>
        <v>0</v>
      </c>
      <c r="FQ26" s="4">
        <f t="shared" si="19"/>
        <v>0</v>
      </c>
      <c r="FR26" s="4">
        <f t="shared" si="19"/>
        <v>0</v>
      </c>
      <c r="FS26" s="4" t="e">
        <f t="shared" ref="FS26:GX26" si="20">FS89</f>
        <v>#REF!</v>
      </c>
      <c r="FT26" s="4" t="e">
        <f t="shared" si="20"/>
        <v>#REF!</v>
      </c>
      <c r="FU26" s="4">
        <f t="shared" si="20"/>
        <v>0</v>
      </c>
      <c r="FV26" s="4">
        <f t="shared" si="20"/>
        <v>0</v>
      </c>
      <c r="FW26" s="4" t="e">
        <f t="shared" si="20"/>
        <v>#REF!</v>
      </c>
      <c r="FX26" s="4" t="e">
        <f t="shared" si="20"/>
        <v>#REF!</v>
      </c>
      <c r="FY26" s="4">
        <f t="shared" si="20"/>
        <v>0</v>
      </c>
      <c r="FZ26" s="4" t="e">
        <f t="shared" si="20"/>
        <v>#REF!</v>
      </c>
      <c r="GA26" s="4">
        <f t="shared" si="20"/>
        <v>0</v>
      </c>
      <c r="GB26" s="4" t="e">
        <f t="shared" si="20"/>
        <v>#REF!</v>
      </c>
      <c r="GC26" s="4">
        <f t="shared" si="20"/>
        <v>0</v>
      </c>
      <c r="GD26" s="4">
        <f t="shared" si="20"/>
        <v>0</v>
      </c>
      <c r="GE26" s="4">
        <f t="shared" si="20"/>
        <v>0</v>
      </c>
      <c r="GF26" s="4">
        <f t="shared" si="20"/>
        <v>0</v>
      </c>
      <c r="GG26" s="4">
        <f t="shared" si="20"/>
        <v>0</v>
      </c>
      <c r="GH26" s="4">
        <f t="shared" si="20"/>
        <v>0</v>
      </c>
      <c r="GI26" s="4">
        <f t="shared" si="20"/>
        <v>0</v>
      </c>
      <c r="GJ26" s="4">
        <f t="shared" si="20"/>
        <v>0</v>
      </c>
      <c r="GK26" s="4">
        <f t="shared" si="20"/>
        <v>0</v>
      </c>
      <c r="GL26" s="4">
        <f t="shared" si="20"/>
        <v>0</v>
      </c>
      <c r="GM26" s="4">
        <f t="shared" si="20"/>
        <v>0</v>
      </c>
      <c r="GN26" s="4">
        <f t="shared" si="20"/>
        <v>0</v>
      </c>
      <c r="GO26" s="4">
        <f t="shared" si="20"/>
        <v>0</v>
      </c>
      <c r="GP26" s="4">
        <f t="shared" si="20"/>
        <v>0</v>
      </c>
      <c r="GQ26" s="4">
        <f t="shared" si="20"/>
        <v>0</v>
      </c>
      <c r="GR26" s="4">
        <f t="shared" si="20"/>
        <v>0</v>
      </c>
      <c r="GS26" s="4">
        <f t="shared" si="20"/>
        <v>0</v>
      </c>
      <c r="GT26" s="4">
        <f t="shared" si="20"/>
        <v>0</v>
      </c>
      <c r="GU26" s="4">
        <f t="shared" si="20"/>
        <v>0</v>
      </c>
      <c r="GV26" s="4">
        <f t="shared" si="20"/>
        <v>0</v>
      </c>
      <c r="GW26" s="4">
        <f t="shared" si="20"/>
        <v>0</v>
      </c>
      <c r="GX26" s="4">
        <f t="shared" si="20"/>
        <v>0</v>
      </c>
      <c r="IF26">
        <v>-1</v>
      </c>
    </row>
    <row r="27" spans="1:255" x14ac:dyDescent="0.2">
      <c r="IF27">
        <v>-1</v>
      </c>
    </row>
    <row r="28" spans="1:255" x14ac:dyDescent="0.2">
      <c r="A28" s="2">
        <v>17</v>
      </c>
      <c r="B28" s="2">
        <v>1</v>
      </c>
      <c r="C28" s="2">
        <f>ROW(SmtRes!A15)</f>
        <v>15</v>
      </c>
      <c r="D28" s="2">
        <f>ROW(EtalonRes!A17)</f>
        <v>17</v>
      </c>
      <c r="E28" s="2" t="s">
        <v>18</v>
      </c>
      <c r="F28" s="2" t="s">
        <v>19</v>
      </c>
      <c r="G28" s="2" t="s">
        <v>20</v>
      </c>
      <c r="H28" s="2" t="s">
        <v>21</v>
      </c>
      <c r="I28" s="2">
        <f>'ТЗ '!E27</f>
        <v>4.58</v>
      </c>
      <c r="J28" s="2">
        <v>0</v>
      </c>
      <c r="K28" s="2">
        <v>4.58</v>
      </c>
      <c r="L28" s="2"/>
      <c r="M28" s="2"/>
      <c r="N28" s="2"/>
      <c r="O28" s="2">
        <f t="shared" ref="O28:O59" si="21">ROUND(CP28,0)</f>
        <v>3919</v>
      </c>
      <c r="P28" s="2">
        <f t="shared" ref="P28:P59" si="22">ROUND(CQ28*I28,0)</f>
        <v>0</v>
      </c>
      <c r="Q28" s="2">
        <f t="shared" ref="Q28:Q59" si="23">ROUND(CR28*I28,0)</f>
        <v>64</v>
      </c>
      <c r="R28" s="2">
        <f t="shared" ref="R28:R59" si="24">ROUND(CS28*I28,0)</f>
        <v>0</v>
      </c>
      <c r="S28" s="2">
        <f t="shared" ref="S28:S59" si="25">ROUND(CT28*I28,0)</f>
        <v>3855</v>
      </c>
      <c r="T28" s="2">
        <f t="shared" ref="T28:T59" si="26">ROUND(CU28*I28,0)</f>
        <v>0</v>
      </c>
      <c r="U28" s="2">
        <f t="shared" ref="U28:U59" si="27">CV28*I28</f>
        <v>421.36</v>
      </c>
      <c r="V28" s="2">
        <f t="shared" ref="V28:V59" si="28">CW28*I28</f>
        <v>0</v>
      </c>
      <c r="W28" s="2">
        <f t="shared" ref="W28:W59" si="29">ROUND(CX28*I28,0)</f>
        <v>0</v>
      </c>
      <c r="X28" s="2">
        <f t="shared" ref="X28:X59" si="30">ROUND(CY28,0)</f>
        <v>4549</v>
      </c>
      <c r="Y28" s="2">
        <f t="shared" ref="Y28:Y59" si="31">ROUND(CZ28,0)</f>
        <v>2429</v>
      </c>
      <c r="Z28" s="2"/>
      <c r="AA28" s="2">
        <v>69994508</v>
      </c>
      <c r="AB28" s="2">
        <f t="shared" ref="AB28:AB59" si="32">ROUND((AC28+AD28+AF28),2)</f>
        <v>855.8</v>
      </c>
      <c r="AC28" s="2">
        <f>ROUND((ES28+(SUM(SmtRes!BC1:'SmtRes'!BC15)+SUM(EtalonRes!AL1:'EtalonRes'!AL17))),2)</f>
        <v>0</v>
      </c>
      <c r="AD28" s="2">
        <f t="shared" ref="AD28:AD59" si="33">ROUND((((ET28)-(EU28))+AE28),2)</f>
        <v>14</v>
      </c>
      <c r="AE28" s="2">
        <f t="shared" ref="AE28:AE59" si="34">ROUND((EU28),2)</f>
        <v>0</v>
      </c>
      <c r="AF28" s="2">
        <f t="shared" ref="AF28:AF59" si="35">ROUND((EV28),2)</f>
        <v>841.8</v>
      </c>
      <c r="AG28" s="2">
        <f t="shared" ref="AG28:AG59" si="36">ROUND((AP28),2)</f>
        <v>0</v>
      </c>
      <c r="AH28" s="2">
        <f t="shared" ref="AH28:AH59" si="37">(EW28)</f>
        <v>92</v>
      </c>
      <c r="AI28" s="2">
        <f t="shared" ref="AI28:AI59" si="38">(EX28)</f>
        <v>0</v>
      </c>
      <c r="AJ28" s="2">
        <f t="shared" ref="AJ28:AJ59" si="39">(AS28)</f>
        <v>0</v>
      </c>
      <c r="AK28" s="2">
        <v>9931.7800000000007</v>
      </c>
      <c r="AL28" s="2">
        <v>9075.98</v>
      </c>
      <c r="AM28" s="2">
        <v>14</v>
      </c>
      <c r="AN28" s="2">
        <v>0</v>
      </c>
      <c r="AO28" s="2">
        <v>841.8</v>
      </c>
      <c r="AP28" s="2">
        <v>0</v>
      </c>
      <c r="AQ28" s="2">
        <v>92</v>
      </c>
      <c r="AR28" s="2">
        <v>0</v>
      </c>
      <c r="AS28" s="2">
        <v>0</v>
      </c>
      <c r="AT28" s="2">
        <v>118</v>
      </c>
      <c r="AU28" s="2">
        <v>63</v>
      </c>
      <c r="AV28" s="2">
        <v>1</v>
      </c>
      <c r="AW28" s="2">
        <v>1</v>
      </c>
      <c r="AX28" s="2"/>
      <c r="AY28" s="2"/>
      <c r="AZ28" s="2">
        <v>1</v>
      </c>
      <c r="BA28" s="2">
        <v>1</v>
      </c>
      <c r="BB28" s="2">
        <v>1</v>
      </c>
      <c r="BC28" s="2">
        <v>1</v>
      </c>
      <c r="BD28" s="2" t="s">
        <v>6</v>
      </c>
      <c r="BE28" s="2" t="s">
        <v>6</v>
      </c>
      <c r="BF28" s="2" t="s">
        <v>6</v>
      </c>
      <c r="BG28" s="2" t="s">
        <v>6</v>
      </c>
      <c r="BH28" s="2">
        <v>0</v>
      </c>
      <c r="BI28" s="2">
        <v>1</v>
      </c>
      <c r="BJ28" s="2" t="s">
        <v>22</v>
      </c>
      <c r="BK28" s="2"/>
      <c r="BL28" s="2"/>
      <c r="BM28" s="2">
        <v>10001</v>
      </c>
      <c r="BN28" s="2">
        <v>0</v>
      </c>
      <c r="BO28" s="2" t="s">
        <v>6</v>
      </c>
      <c r="BP28" s="2">
        <v>0</v>
      </c>
      <c r="BQ28" s="2">
        <v>1</v>
      </c>
      <c r="BR28" s="2">
        <v>0</v>
      </c>
      <c r="BS28" s="2">
        <v>1</v>
      </c>
      <c r="BT28" s="2">
        <v>1</v>
      </c>
      <c r="BU28" s="2">
        <v>1</v>
      </c>
      <c r="BV28" s="2">
        <v>1</v>
      </c>
      <c r="BW28" s="2">
        <v>1</v>
      </c>
      <c r="BX28" s="2">
        <v>1</v>
      </c>
      <c r="BY28" s="2" t="s">
        <v>6</v>
      </c>
      <c r="BZ28" s="2">
        <v>118</v>
      </c>
      <c r="CA28" s="2">
        <v>63</v>
      </c>
      <c r="CB28" s="2" t="s">
        <v>6</v>
      </c>
      <c r="CC28" s="2"/>
      <c r="CD28" s="2"/>
      <c r="CE28" s="2">
        <v>0</v>
      </c>
      <c r="CF28" s="2">
        <v>0</v>
      </c>
      <c r="CG28" s="2">
        <v>0</v>
      </c>
      <c r="CH28" s="2"/>
      <c r="CI28" s="2"/>
      <c r="CJ28" s="2"/>
      <c r="CK28" s="2"/>
      <c r="CL28" s="2"/>
      <c r="CM28" s="2">
        <v>0</v>
      </c>
      <c r="CN28" s="2" t="s">
        <v>6</v>
      </c>
      <c r="CO28" s="2">
        <v>0</v>
      </c>
      <c r="CP28" s="2">
        <f t="shared" ref="CP28:CP59" si="40">(P28+Q28+S28)</f>
        <v>3919</v>
      </c>
      <c r="CQ28" s="2">
        <f t="shared" ref="CQ28:CQ59" si="41">AC28*BC28</f>
        <v>0</v>
      </c>
      <c r="CR28" s="2">
        <f t="shared" ref="CR28:CR59" si="42">AD28*BB28</f>
        <v>14</v>
      </c>
      <c r="CS28" s="2">
        <f t="shared" ref="CS28:CS59" si="43">AE28*BS28</f>
        <v>0</v>
      </c>
      <c r="CT28" s="2">
        <f t="shared" ref="CT28:CT59" si="44">AF28*BA28</f>
        <v>841.8</v>
      </c>
      <c r="CU28" s="2">
        <f t="shared" ref="CU28:CU59" si="45">AG28</f>
        <v>0</v>
      </c>
      <c r="CV28" s="2">
        <f t="shared" ref="CV28:CV59" si="46">AH28</f>
        <v>92</v>
      </c>
      <c r="CW28" s="2">
        <f t="shared" ref="CW28:CW59" si="47">AI28</f>
        <v>0</v>
      </c>
      <c r="CX28" s="2">
        <f t="shared" ref="CX28:CX59" si="48">AJ28</f>
        <v>0</v>
      </c>
      <c r="CY28" s="2">
        <f>(((S28+(R28*IF(0,0,1)))*AT28)/100)</f>
        <v>4548.8999999999996</v>
      </c>
      <c r="CZ28" s="2">
        <f>(((S28+(R28*IF(0,0,1)))*AU28)/100)</f>
        <v>2428.65</v>
      </c>
      <c r="DA28" s="2"/>
      <c r="DB28" s="2"/>
      <c r="DC28" s="2" t="s">
        <v>6</v>
      </c>
      <c r="DD28" s="2" t="s">
        <v>6</v>
      </c>
      <c r="DE28" s="2" t="s">
        <v>6</v>
      </c>
      <c r="DF28" s="2" t="s">
        <v>6</v>
      </c>
      <c r="DG28" s="2" t="s">
        <v>6</v>
      </c>
      <c r="DH28" s="2" t="s">
        <v>6</v>
      </c>
      <c r="DI28" s="2" t="s">
        <v>6</v>
      </c>
      <c r="DJ28" s="2" t="s">
        <v>6</v>
      </c>
      <c r="DK28" s="2" t="s">
        <v>6</v>
      </c>
      <c r="DL28" s="2" t="s">
        <v>6</v>
      </c>
      <c r="DM28" s="2" t="s">
        <v>6</v>
      </c>
      <c r="DN28" s="2">
        <v>0</v>
      </c>
      <c r="DO28" s="2">
        <v>0</v>
      </c>
      <c r="DP28" s="2">
        <v>1</v>
      </c>
      <c r="DQ28" s="2">
        <v>1</v>
      </c>
      <c r="DR28" s="2"/>
      <c r="DS28" s="2"/>
      <c r="DT28" s="2"/>
      <c r="DU28" s="2">
        <v>1005</v>
      </c>
      <c r="DV28" s="2" t="s">
        <v>21</v>
      </c>
      <c r="DW28" s="2" t="s">
        <v>21</v>
      </c>
      <c r="DX28" s="2">
        <v>100</v>
      </c>
      <c r="DY28" s="2"/>
      <c r="DZ28" s="2" t="s">
        <v>6</v>
      </c>
      <c r="EA28" s="2" t="s">
        <v>6</v>
      </c>
      <c r="EB28" s="2" t="s">
        <v>6</v>
      </c>
      <c r="EC28" s="2" t="s">
        <v>6</v>
      </c>
      <c r="ED28" s="2"/>
      <c r="EE28" s="2">
        <v>35949512</v>
      </c>
      <c r="EF28" s="2">
        <v>1</v>
      </c>
      <c r="EG28" s="2" t="s">
        <v>23</v>
      </c>
      <c r="EH28" s="2">
        <v>0</v>
      </c>
      <c r="EI28" s="2" t="s">
        <v>6</v>
      </c>
      <c r="EJ28" s="2">
        <v>1</v>
      </c>
      <c r="EK28" s="2">
        <v>10001</v>
      </c>
      <c r="EL28" s="2" t="s">
        <v>24</v>
      </c>
      <c r="EM28" s="2" t="s">
        <v>25</v>
      </c>
      <c r="EN28" s="2"/>
      <c r="EO28" s="2" t="s">
        <v>6</v>
      </c>
      <c r="EP28" s="2"/>
      <c r="EQ28" s="2">
        <v>1310720</v>
      </c>
      <c r="ER28" s="2">
        <v>9931.7800000000007</v>
      </c>
      <c r="ES28" s="2">
        <v>9075.98</v>
      </c>
      <c r="ET28" s="2">
        <v>14</v>
      </c>
      <c r="EU28" s="2">
        <v>0</v>
      </c>
      <c r="EV28" s="2">
        <v>841.8</v>
      </c>
      <c r="EW28" s="2">
        <v>92</v>
      </c>
      <c r="EX28" s="2">
        <v>0</v>
      </c>
      <c r="EY28" s="2">
        <v>1</v>
      </c>
      <c r="EZ28" s="2"/>
      <c r="FA28" s="2"/>
      <c r="FB28" s="2"/>
      <c r="FC28" s="2"/>
      <c r="FD28" s="2"/>
      <c r="FE28" s="2"/>
      <c r="FF28" s="2"/>
      <c r="FG28" s="2"/>
      <c r="FH28" s="2"/>
      <c r="FI28" s="2"/>
      <c r="FJ28" s="2"/>
      <c r="FK28" s="2"/>
      <c r="FL28" s="2"/>
      <c r="FM28" s="2"/>
      <c r="FN28" s="2"/>
      <c r="FO28" s="2"/>
      <c r="FP28" s="2"/>
      <c r="FQ28" s="2">
        <v>0</v>
      </c>
      <c r="FR28" s="2">
        <f t="shared" ref="FR28:FR59" si="49">ROUND(IF(BI28=3,GM28,0),0)</f>
        <v>0</v>
      </c>
      <c r="FS28" s="2">
        <v>0</v>
      </c>
      <c r="FT28" s="2"/>
      <c r="FU28" s="2"/>
      <c r="FV28" s="2"/>
      <c r="FW28" s="2"/>
      <c r="FX28" s="2">
        <v>118</v>
      </c>
      <c r="FY28" s="2">
        <v>63</v>
      </c>
      <c r="FZ28" s="2"/>
      <c r="GA28" s="2" t="s">
        <v>6</v>
      </c>
      <c r="GB28" s="2"/>
      <c r="GC28" s="2"/>
      <c r="GD28" s="2">
        <v>1</v>
      </c>
      <c r="GE28" s="2"/>
      <c r="GF28" s="2">
        <v>-611372268</v>
      </c>
      <c r="GG28" s="2">
        <v>2</v>
      </c>
      <c r="GH28" s="2">
        <v>1</v>
      </c>
      <c r="GI28" s="2">
        <v>-2</v>
      </c>
      <c r="GJ28" s="2">
        <v>0</v>
      </c>
      <c r="GK28" s="2">
        <v>0</v>
      </c>
      <c r="GL28" s="2">
        <f t="shared" ref="GL28:GL59" si="50">ROUND(IF(AND(BH28=3,BI28=3,FS28&lt;&gt;0),P28,0),0)</f>
        <v>0</v>
      </c>
      <c r="GM28" s="2">
        <f t="shared" ref="GM28:GM59" si="51">ROUND(O28+X28+Y28,0)+GX28</f>
        <v>10897</v>
      </c>
      <c r="GN28" s="2">
        <f t="shared" ref="GN28:GN59" si="52">IF(OR(BI28=0,BI28=1),GM28-GX28,0)</f>
        <v>10897</v>
      </c>
      <c r="GO28" s="2">
        <f t="shared" ref="GO28:GO59" si="53">IF(BI28=2,GM28-GX28,0)</f>
        <v>0</v>
      </c>
      <c r="GP28" s="2">
        <f t="shared" ref="GP28:GP59" si="54">IF(BI28=4,GM28-GX28,0)</f>
        <v>0</v>
      </c>
      <c r="GQ28" s="2"/>
      <c r="GR28" s="2">
        <v>0</v>
      </c>
      <c r="GS28" s="2">
        <v>3</v>
      </c>
      <c r="GT28" s="2">
        <v>0</v>
      </c>
      <c r="GU28" s="2" t="s">
        <v>6</v>
      </c>
      <c r="GV28" s="2">
        <f t="shared" ref="GV28:GV59" si="55">ROUND((GT28),2)</f>
        <v>0</v>
      </c>
      <c r="GW28" s="2">
        <v>1</v>
      </c>
      <c r="GX28" s="2">
        <f t="shared" ref="GX28:GX59" si="56">ROUND(HC28*I28,0)</f>
        <v>0</v>
      </c>
      <c r="GY28" s="2"/>
      <c r="GZ28" s="2"/>
      <c r="HA28" s="2">
        <v>0</v>
      </c>
      <c r="HB28" s="2">
        <v>0</v>
      </c>
      <c r="HC28" s="2">
        <f t="shared" ref="HC28:HC59" si="57">GV28*GW28</f>
        <v>0</v>
      </c>
      <c r="HD28" s="2"/>
      <c r="HE28" s="2" t="s">
        <v>6</v>
      </c>
      <c r="HF28" s="2" t="s">
        <v>6</v>
      </c>
      <c r="HG28" s="2"/>
      <c r="HH28" s="2"/>
      <c r="HI28" s="2"/>
      <c r="HJ28" s="2"/>
      <c r="HK28" s="2"/>
      <c r="HL28" s="2"/>
      <c r="HM28" s="2" t="s">
        <v>6</v>
      </c>
      <c r="HN28" s="2" t="s">
        <v>6</v>
      </c>
      <c r="HO28" s="2" t="s">
        <v>6</v>
      </c>
      <c r="HP28" s="2" t="s">
        <v>6</v>
      </c>
      <c r="HQ28" s="2" t="s">
        <v>6</v>
      </c>
      <c r="HR28" s="2"/>
      <c r="HS28" s="2"/>
      <c r="HT28" s="2"/>
      <c r="HU28" s="2"/>
      <c r="HV28" s="2"/>
      <c r="HW28" s="2"/>
      <c r="HX28" s="2"/>
      <c r="HY28" s="2"/>
      <c r="HZ28" s="2"/>
      <c r="IA28" s="2"/>
      <c r="IB28" s="2"/>
      <c r="IC28" s="2"/>
      <c r="ID28" s="2"/>
      <c r="IE28" s="2"/>
      <c r="IF28" s="2">
        <v>-1</v>
      </c>
      <c r="IG28" s="2"/>
      <c r="IH28" s="2"/>
      <c r="II28" s="2"/>
      <c r="IJ28" s="2"/>
      <c r="IK28" s="2">
        <v>0</v>
      </c>
      <c r="IL28" s="2"/>
      <c r="IM28" s="2"/>
      <c r="IN28" s="2"/>
      <c r="IO28" s="2"/>
      <c r="IP28" s="2"/>
      <c r="IQ28" s="2"/>
      <c r="IR28" s="2"/>
      <c r="IS28" s="2"/>
      <c r="IT28" s="2"/>
      <c r="IU28" s="2"/>
    </row>
    <row r="29" spans="1:255" x14ac:dyDescent="0.2">
      <c r="A29">
        <v>17</v>
      </c>
      <c r="B29">
        <v>1</v>
      </c>
      <c r="C29">
        <f>ROW(SmtRes!A30)</f>
        <v>30</v>
      </c>
      <c r="D29">
        <f>ROW(EtalonRes!A34)</f>
        <v>34</v>
      </c>
      <c r="E29" t="s">
        <v>18</v>
      </c>
      <c r="F29" t="s">
        <v>19</v>
      </c>
      <c r="G29" t="s">
        <v>20</v>
      </c>
      <c r="H29" t="s">
        <v>21</v>
      </c>
      <c r="I29">
        <f>'ТЗ '!E27</f>
        <v>4.58</v>
      </c>
      <c r="J29">
        <v>0</v>
      </c>
      <c r="K29">
        <v>4.58</v>
      </c>
      <c r="O29">
        <f t="shared" si="21"/>
        <v>112211</v>
      </c>
      <c r="P29">
        <f t="shared" si="22"/>
        <v>0</v>
      </c>
      <c r="Q29">
        <f t="shared" si="23"/>
        <v>596</v>
      </c>
      <c r="R29">
        <f t="shared" si="24"/>
        <v>0</v>
      </c>
      <c r="S29">
        <f t="shared" si="25"/>
        <v>111615</v>
      </c>
      <c r="T29">
        <f t="shared" si="26"/>
        <v>0</v>
      </c>
      <c r="U29" t="e">
        <f t="shared" si="27"/>
        <v>#REF!</v>
      </c>
      <c r="V29">
        <f t="shared" si="28"/>
        <v>0</v>
      </c>
      <c r="W29">
        <f t="shared" si="29"/>
        <v>0</v>
      </c>
      <c r="X29" t="e">
        <f t="shared" si="30"/>
        <v>#REF!</v>
      </c>
      <c r="Y29" t="e">
        <f t="shared" si="31"/>
        <v>#REF!</v>
      </c>
      <c r="AA29">
        <v>69994509</v>
      </c>
      <c r="AB29">
        <f t="shared" si="32"/>
        <v>855.8</v>
      </c>
      <c r="AC29">
        <f>ROUND((ES29+(SUM(SmtRes!BC16:'SmtRes'!BC30)+SUM(EtalonRes!AL18:'EtalonRes'!AL34))),2)</f>
        <v>0</v>
      </c>
      <c r="AD29">
        <f t="shared" si="33"/>
        <v>14</v>
      </c>
      <c r="AE29">
        <f t="shared" si="34"/>
        <v>0</v>
      </c>
      <c r="AF29">
        <f t="shared" si="35"/>
        <v>841.8</v>
      </c>
      <c r="AG29">
        <f t="shared" si="36"/>
        <v>0</v>
      </c>
      <c r="AH29" t="e">
        <f t="shared" si="37"/>
        <v>#REF!</v>
      </c>
      <c r="AI29">
        <f t="shared" si="38"/>
        <v>0</v>
      </c>
      <c r="AJ29">
        <f t="shared" si="39"/>
        <v>0</v>
      </c>
      <c r="AK29">
        <f>AL29+AM29+AO29</f>
        <v>9931.7799999999988</v>
      </c>
      <c r="AL29">
        <v>9075.98</v>
      </c>
      <c r="AM29" s="75">
        <f>'1.Лок.смета.и.Акт'!F52</f>
        <v>14</v>
      </c>
      <c r="AN29">
        <v>0</v>
      </c>
      <c r="AO29" s="75">
        <f>'1.Лок.смета.и.Акт'!F51</f>
        <v>841.8</v>
      </c>
      <c r="AP29">
        <v>0</v>
      </c>
      <c r="AQ29" t="e">
        <f>'ТЗ '!#REF!</f>
        <v>#REF!</v>
      </c>
      <c r="AR29">
        <v>0</v>
      </c>
      <c r="AS29">
        <v>0</v>
      </c>
      <c r="AT29">
        <v>112</v>
      </c>
      <c r="AU29">
        <v>54</v>
      </c>
      <c r="AV29">
        <v>1</v>
      </c>
      <c r="AW29">
        <v>1</v>
      </c>
      <c r="AZ29">
        <v>1</v>
      </c>
      <c r="BA29">
        <f>'1.Лок.смета.и.Акт'!J51</f>
        <v>28.95</v>
      </c>
      <c r="BB29">
        <f>'1.Лок.смета.и.Акт'!J52</f>
        <v>9.3000000000000007</v>
      </c>
      <c r="BC29">
        <v>7.56</v>
      </c>
      <c r="BD29" t="s">
        <v>6</v>
      </c>
      <c r="BE29" t="s">
        <v>6</v>
      </c>
      <c r="BF29" t="s">
        <v>6</v>
      </c>
      <c r="BG29" t="s">
        <v>6</v>
      </c>
      <c r="BH29">
        <v>0</v>
      </c>
      <c r="BI29">
        <v>1</v>
      </c>
      <c r="BJ29" t="s">
        <v>22</v>
      </c>
      <c r="BM29">
        <v>10001</v>
      </c>
      <c r="BN29">
        <v>0</v>
      </c>
      <c r="BO29" t="s">
        <v>19</v>
      </c>
      <c r="BP29">
        <v>1</v>
      </c>
      <c r="BQ29">
        <v>1</v>
      </c>
      <c r="BR29">
        <v>0</v>
      </c>
      <c r="BS29">
        <v>19.8</v>
      </c>
      <c r="BT29">
        <v>1</v>
      </c>
      <c r="BU29">
        <v>1</v>
      </c>
      <c r="BV29">
        <v>1</v>
      </c>
      <c r="BW29">
        <v>1</v>
      </c>
      <c r="BX29">
        <v>1</v>
      </c>
      <c r="BY29" t="s">
        <v>6</v>
      </c>
      <c r="BZ29" t="e">
        <f>'ТЗ '!#REF!</f>
        <v>#REF!</v>
      </c>
      <c r="CA29" t="e">
        <f>'ТЗ '!#REF!</f>
        <v>#REF!</v>
      </c>
      <c r="CB29" t="s">
        <v>6</v>
      </c>
      <c r="CE29">
        <v>0</v>
      </c>
      <c r="CF29">
        <v>0</v>
      </c>
      <c r="CG29">
        <v>0</v>
      </c>
      <c r="CM29">
        <v>0</v>
      </c>
      <c r="CN29" t="s">
        <v>6</v>
      </c>
      <c r="CO29">
        <v>0</v>
      </c>
      <c r="CP29">
        <f t="shared" si="40"/>
        <v>112211</v>
      </c>
      <c r="CQ29">
        <f t="shared" si="41"/>
        <v>0</v>
      </c>
      <c r="CR29">
        <f t="shared" si="42"/>
        <v>130.20000000000002</v>
      </c>
      <c r="CS29">
        <f t="shared" si="43"/>
        <v>0</v>
      </c>
      <c r="CT29">
        <f t="shared" si="44"/>
        <v>24370.109999999997</v>
      </c>
      <c r="CU29">
        <f t="shared" si="45"/>
        <v>0</v>
      </c>
      <c r="CV29" t="e">
        <f t="shared" si="46"/>
        <v>#REF!</v>
      </c>
      <c r="CW29">
        <f t="shared" si="47"/>
        <v>0</v>
      </c>
      <c r="CX29">
        <f t="shared" si="48"/>
        <v>0</v>
      </c>
      <c r="CY29" t="e">
        <f>(S29+R29)*(BZ29/100)</f>
        <v>#REF!</v>
      </c>
      <c r="CZ29" t="e">
        <f>(S29+R29)*(CA29/100)</f>
        <v>#REF!</v>
      </c>
      <c r="DC29" t="s">
        <v>6</v>
      </c>
      <c r="DD29" t="s">
        <v>6</v>
      </c>
      <c r="DE29" t="s">
        <v>6</v>
      </c>
      <c r="DF29" t="s">
        <v>6</v>
      </c>
      <c r="DG29" t="s">
        <v>6</v>
      </c>
      <c r="DH29" t="s">
        <v>6</v>
      </c>
      <c r="DI29" t="s">
        <v>6</v>
      </c>
      <c r="DJ29" t="s">
        <v>6</v>
      </c>
      <c r="DK29" t="s">
        <v>6</v>
      </c>
      <c r="DL29" t="s">
        <v>6</v>
      </c>
      <c r="DM29" t="s">
        <v>6</v>
      </c>
      <c r="DN29">
        <f>'1.Лок.смета.и.Акт'!E53</f>
        <v>118</v>
      </c>
      <c r="DO29">
        <f>'1.Лок.смета.и.Акт'!E54</f>
        <v>63</v>
      </c>
      <c r="DP29">
        <v>1</v>
      </c>
      <c r="DQ29">
        <v>1</v>
      </c>
      <c r="DU29">
        <v>1005</v>
      </c>
      <c r="DV29" t="s">
        <v>21</v>
      </c>
      <c r="DW29" t="str">
        <f>'ТЗ '!D27</f>
        <v>100 м2 стен (за вычетом проемов)</v>
      </c>
      <c r="DX29">
        <v>100</v>
      </c>
      <c r="DZ29" t="s">
        <v>6</v>
      </c>
      <c r="EA29" t="s">
        <v>6</v>
      </c>
      <c r="EB29" t="s">
        <v>6</v>
      </c>
      <c r="EC29" t="s">
        <v>6</v>
      </c>
      <c r="EE29">
        <v>35949512</v>
      </c>
      <c r="EF29">
        <v>1</v>
      </c>
      <c r="EG29" t="s">
        <v>23</v>
      </c>
      <c r="EH29">
        <v>0</v>
      </c>
      <c r="EI29" t="s">
        <v>6</v>
      </c>
      <c r="EJ29">
        <v>1</v>
      </c>
      <c r="EK29">
        <v>10001</v>
      </c>
      <c r="EL29" t="s">
        <v>24</v>
      </c>
      <c r="EM29" t="s">
        <v>25</v>
      </c>
      <c r="EO29" t="s">
        <v>6</v>
      </c>
      <c r="EQ29">
        <v>1310720</v>
      </c>
      <c r="ER29">
        <f>ES29+ET29+EV29</f>
        <v>9931.7799999999988</v>
      </c>
      <c r="ES29">
        <v>9075.98</v>
      </c>
      <c r="ET29" s="75">
        <f>'1.Лок.смета.и.Акт'!F52</f>
        <v>14</v>
      </c>
      <c r="EU29">
        <v>0</v>
      </c>
      <c r="EV29" s="75">
        <f>'1.Лок.смета.и.Акт'!F51</f>
        <v>841.8</v>
      </c>
      <c r="EW29" t="e">
        <f>'ТЗ '!#REF!</f>
        <v>#REF!</v>
      </c>
      <c r="EX29">
        <v>0</v>
      </c>
      <c r="EY29">
        <v>1</v>
      </c>
      <c r="FQ29">
        <v>0</v>
      </c>
      <c r="FR29">
        <f t="shared" si="49"/>
        <v>0</v>
      </c>
      <c r="FS29">
        <v>0</v>
      </c>
      <c r="FX29">
        <v>118</v>
      </c>
      <c r="FY29">
        <v>63</v>
      </c>
      <c r="GA29" t="s">
        <v>6</v>
      </c>
      <c r="GD29">
        <v>1</v>
      </c>
      <c r="GF29">
        <v>-611372268</v>
      </c>
      <c r="GG29">
        <v>2</v>
      </c>
      <c r="GH29">
        <v>1</v>
      </c>
      <c r="GI29">
        <v>2</v>
      </c>
      <c r="GJ29">
        <v>0</v>
      </c>
      <c r="GK29">
        <v>0</v>
      </c>
      <c r="GL29">
        <f t="shared" si="50"/>
        <v>0</v>
      </c>
      <c r="GM29" t="e">
        <f t="shared" si="51"/>
        <v>#REF!</v>
      </c>
      <c r="GN29" t="e">
        <f t="shared" si="52"/>
        <v>#REF!</v>
      </c>
      <c r="GO29">
        <f t="shared" si="53"/>
        <v>0</v>
      </c>
      <c r="GP29">
        <f t="shared" si="54"/>
        <v>0</v>
      </c>
      <c r="GR29">
        <v>0</v>
      </c>
      <c r="GS29">
        <v>3</v>
      </c>
      <c r="GT29">
        <v>0</v>
      </c>
      <c r="GU29" t="s">
        <v>6</v>
      </c>
      <c r="GV29">
        <f t="shared" si="55"/>
        <v>0</v>
      </c>
      <c r="GW29">
        <v>1006.2</v>
      </c>
      <c r="GX29">
        <f t="shared" si="56"/>
        <v>0</v>
      </c>
      <c r="HA29">
        <v>0</v>
      </c>
      <c r="HB29">
        <v>0</v>
      </c>
      <c r="HC29">
        <f t="shared" si="57"/>
        <v>0</v>
      </c>
      <c r="HE29" t="s">
        <v>6</v>
      </c>
      <c r="HF29" t="s">
        <v>6</v>
      </c>
      <c r="HM29" t="s">
        <v>6</v>
      </c>
      <c r="HN29" t="s">
        <v>6</v>
      </c>
      <c r="HO29" t="s">
        <v>6</v>
      </c>
      <c r="HP29" t="s">
        <v>6</v>
      </c>
      <c r="HQ29" t="s">
        <v>6</v>
      </c>
      <c r="IF29">
        <v>-1</v>
      </c>
      <c r="IK29">
        <v>0</v>
      </c>
    </row>
    <row r="30" spans="1:255" x14ac:dyDescent="0.2">
      <c r="A30" s="2">
        <v>18</v>
      </c>
      <c r="B30" s="2">
        <v>1</v>
      </c>
      <c r="C30" s="2">
        <v>5</v>
      </c>
      <c r="D30" s="2"/>
      <c r="E30" s="2" t="s">
        <v>26</v>
      </c>
      <c r="F30" s="2" t="s">
        <v>27</v>
      </c>
      <c r="G30" s="2" t="s">
        <v>28</v>
      </c>
      <c r="H30" s="2" t="s">
        <v>29</v>
      </c>
      <c r="I30" s="2">
        <f>I28*J30</f>
        <v>54.96</v>
      </c>
      <c r="J30" s="2">
        <v>12</v>
      </c>
      <c r="K30" s="2">
        <v>12</v>
      </c>
      <c r="L30" s="2"/>
      <c r="M30" s="2"/>
      <c r="N30" s="2"/>
      <c r="O30" s="2">
        <f t="shared" si="21"/>
        <v>723</v>
      </c>
      <c r="P30" s="2">
        <f t="shared" si="22"/>
        <v>723</v>
      </c>
      <c r="Q30" s="2">
        <f t="shared" si="23"/>
        <v>0</v>
      </c>
      <c r="R30" s="2">
        <f t="shared" si="24"/>
        <v>0</v>
      </c>
      <c r="S30" s="2">
        <f t="shared" si="25"/>
        <v>0</v>
      </c>
      <c r="T30" s="2">
        <f t="shared" si="26"/>
        <v>0</v>
      </c>
      <c r="U30" s="2">
        <f t="shared" si="27"/>
        <v>0</v>
      </c>
      <c r="V30" s="2">
        <f t="shared" si="28"/>
        <v>0</v>
      </c>
      <c r="W30" s="2">
        <f t="shared" si="29"/>
        <v>0</v>
      </c>
      <c r="X30" s="2">
        <f t="shared" si="30"/>
        <v>0</v>
      </c>
      <c r="Y30" s="2">
        <f t="shared" si="31"/>
        <v>0</v>
      </c>
      <c r="Z30" s="2"/>
      <c r="AA30" s="2">
        <v>69994508</v>
      </c>
      <c r="AB30" s="2">
        <f t="shared" si="32"/>
        <v>13.16</v>
      </c>
      <c r="AC30" s="2">
        <f t="shared" ref="AC30:AC51" si="58">ROUND((ES30),2)</f>
        <v>13.16</v>
      </c>
      <c r="AD30" s="2">
        <f t="shared" si="33"/>
        <v>0</v>
      </c>
      <c r="AE30" s="2">
        <f t="shared" si="34"/>
        <v>0</v>
      </c>
      <c r="AF30" s="2">
        <f t="shared" si="35"/>
        <v>0</v>
      </c>
      <c r="AG30" s="2">
        <f t="shared" si="36"/>
        <v>0</v>
      </c>
      <c r="AH30" s="2">
        <f t="shared" si="37"/>
        <v>0</v>
      </c>
      <c r="AI30" s="2">
        <f t="shared" si="38"/>
        <v>0</v>
      </c>
      <c r="AJ30" s="2">
        <f t="shared" si="39"/>
        <v>0</v>
      </c>
      <c r="AK30" s="2">
        <v>13.16</v>
      </c>
      <c r="AL30" s="110">
        <f>'1.Лок.смета.и.Акт'!F56</f>
        <v>13.16</v>
      </c>
      <c r="AM30" s="2">
        <v>0</v>
      </c>
      <c r="AN30" s="2">
        <v>0</v>
      </c>
      <c r="AO30" s="2">
        <v>0</v>
      </c>
      <c r="AP30" s="2">
        <v>0</v>
      </c>
      <c r="AQ30" s="2">
        <v>0</v>
      </c>
      <c r="AR30" s="2">
        <v>0</v>
      </c>
      <c r="AS30" s="2">
        <v>0</v>
      </c>
      <c r="AT30" s="2">
        <v>0</v>
      </c>
      <c r="AU30" s="2">
        <v>0</v>
      </c>
      <c r="AV30" s="2">
        <v>1</v>
      </c>
      <c r="AW30" s="2">
        <v>1</v>
      </c>
      <c r="AX30" s="2"/>
      <c r="AY30" s="2"/>
      <c r="AZ30" s="2">
        <v>1</v>
      </c>
      <c r="BA30" s="2">
        <v>1</v>
      </c>
      <c r="BB30" s="2">
        <v>1</v>
      </c>
      <c r="BC30" s="2">
        <v>1</v>
      </c>
      <c r="BD30" s="2" t="s">
        <v>6</v>
      </c>
      <c r="BE30" s="2" t="s">
        <v>6</v>
      </c>
      <c r="BF30" s="2" t="s">
        <v>6</v>
      </c>
      <c r="BG30" s="2" t="s">
        <v>6</v>
      </c>
      <c r="BH30" s="2">
        <v>3</v>
      </c>
      <c r="BI30" s="2">
        <v>1</v>
      </c>
      <c r="BJ30" s="2" t="s">
        <v>30</v>
      </c>
      <c r="BK30" s="2"/>
      <c r="BL30" s="2"/>
      <c r="BM30" s="2">
        <v>500001</v>
      </c>
      <c r="BN30" s="2">
        <v>0</v>
      </c>
      <c r="BO30" s="2" t="s">
        <v>6</v>
      </c>
      <c r="BP30" s="2">
        <v>0</v>
      </c>
      <c r="BQ30" s="2">
        <v>20</v>
      </c>
      <c r="BR30" s="2">
        <v>0</v>
      </c>
      <c r="BS30" s="2">
        <v>1</v>
      </c>
      <c r="BT30" s="2">
        <v>1</v>
      </c>
      <c r="BU30" s="2">
        <v>1</v>
      </c>
      <c r="BV30" s="2">
        <v>1</v>
      </c>
      <c r="BW30" s="2">
        <v>1</v>
      </c>
      <c r="BX30" s="2">
        <v>1</v>
      </c>
      <c r="BY30" s="2" t="s">
        <v>6</v>
      </c>
      <c r="BZ30" s="2">
        <v>0</v>
      </c>
      <c r="CA30" s="2">
        <v>0</v>
      </c>
      <c r="CB30" s="2" t="s">
        <v>6</v>
      </c>
      <c r="CC30" s="2"/>
      <c r="CD30" s="2"/>
      <c r="CE30" s="2">
        <v>0</v>
      </c>
      <c r="CF30" s="2">
        <v>0</v>
      </c>
      <c r="CG30" s="2">
        <v>0</v>
      </c>
      <c r="CH30" s="2"/>
      <c r="CI30" s="2"/>
      <c r="CJ30" s="2"/>
      <c r="CK30" s="2"/>
      <c r="CL30" s="2"/>
      <c r="CM30" s="2">
        <v>0</v>
      </c>
      <c r="CN30" s="2" t="s">
        <v>6</v>
      </c>
      <c r="CO30" s="2">
        <v>0</v>
      </c>
      <c r="CP30" s="2">
        <f t="shared" si="40"/>
        <v>723</v>
      </c>
      <c r="CQ30" s="2">
        <f t="shared" si="41"/>
        <v>13.16</v>
      </c>
      <c r="CR30" s="2">
        <f t="shared" si="42"/>
        <v>0</v>
      </c>
      <c r="CS30" s="2">
        <f t="shared" si="43"/>
        <v>0</v>
      </c>
      <c r="CT30" s="2">
        <f t="shared" si="44"/>
        <v>0</v>
      </c>
      <c r="CU30" s="2">
        <f t="shared" si="45"/>
        <v>0</v>
      </c>
      <c r="CV30" s="2">
        <f t="shared" si="46"/>
        <v>0</v>
      </c>
      <c r="CW30" s="2">
        <f t="shared" si="47"/>
        <v>0</v>
      </c>
      <c r="CX30" s="2">
        <f t="shared" si="48"/>
        <v>0</v>
      </c>
      <c r="CY30" s="2">
        <f>(((S30+(R30*IF(0,0,1)))*AT30)/100)</f>
        <v>0</v>
      </c>
      <c r="CZ30" s="2">
        <f>(((S30+(R30*IF(0,0,1)))*AU30)/100)</f>
        <v>0</v>
      </c>
      <c r="DA30" s="2"/>
      <c r="DB30" s="2"/>
      <c r="DC30" s="2" t="s">
        <v>6</v>
      </c>
      <c r="DD30" s="2" t="s">
        <v>6</v>
      </c>
      <c r="DE30" s="2" t="s">
        <v>6</v>
      </c>
      <c r="DF30" s="2" t="s">
        <v>6</v>
      </c>
      <c r="DG30" s="2" t="s">
        <v>6</v>
      </c>
      <c r="DH30" s="2" t="s">
        <v>6</v>
      </c>
      <c r="DI30" s="2" t="s">
        <v>6</v>
      </c>
      <c r="DJ30" s="2" t="s">
        <v>6</v>
      </c>
      <c r="DK30" s="2" t="s">
        <v>6</v>
      </c>
      <c r="DL30" s="2" t="s">
        <v>6</v>
      </c>
      <c r="DM30" s="2" t="s">
        <v>6</v>
      </c>
      <c r="DN30" s="2">
        <v>0</v>
      </c>
      <c r="DO30" s="2">
        <v>0</v>
      </c>
      <c r="DP30" s="2">
        <v>1</v>
      </c>
      <c r="DQ30" s="2">
        <v>1</v>
      </c>
      <c r="DR30" s="2"/>
      <c r="DS30" s="2"/>
      <c r="DT30" s="2"/>
      <c r="DU30" s="2">
        <v>1009</v>
      </c>
      <c r="DV30" s="2" t="s">
        <v>29</v>
      </c>
      <c r="DW30" s="2" t="s">
        <v>29</v>
      </c>
      <c r="DX30" s="2">
        <v>1</v>
      </c>
      <c r="DY30" s="2"/>
      <c r="DZ30" s="2" t="s">
        <v>6</v>
      </c>
      <c r="EA30" s="2" t="s">
        <v>6</v>
      </c>
      <c r="EB30" s="2" t="s">
        <v>6</v>
      </c>
      <c r="EC30" s="2" t="s">
        <v>6</v>
      </c>
      <c r="ED30" s="2"/>
      <c r="EE30" s="2">
        <v>35949445</v>
      </c>
      <c r="EF30" s="2">
        <v>20</v>
      </c>
      <c r="EG30" s="2" t="s">
        <v>31</v>
      </c>
      <c r="EH30" s="2">
        <v>0</v>
      </c>
      <c r="EI30" s="2" t="s">
        <v>6</v>
      </c>
      <c r="EJ30" s="2">
        <v>1</v>
      </c>
      <c r="EK30" s="2">
        <v>500001</v>
      </c>
      <c r="EL30" s="2" t="s">
        <v>32</v>
      </c>
      <c r="EM30" s="2" t="s">
        <v>33</v>
      </c>
      <c r="EN30" s="2"/>
      <c r="EO30" s="2" t="s">
        <v>6</v>
      </c>
      <c r="EP30" s="2"/>
      <c r="EQ30" s="2">
        <v>0</v>
      </c>
      <c r="ER30" s="2">
        <v>13.16</v>
      </c>
      <c r="ES30" s="110">
        <f>'1.Лок.смета.и.Акт'!F56</f>
        <v>13.16</v>
      </c>
      <c r="ET30" s="2">
        <v>0</v>
      </c>
      <c r="EU30" s="2">
        <v>0</v>
      </c>
      <c r="EV30" s="2">
        <v>0</v>
      </c>
      <c r="EW30" s="2">
        <v>0</v>
      </c>
      <c r="EX30" s="2">
        <v>0</v>
      </c>
      <c r="EY30" s="2"/>
      <c r="EZ30" s="2"/>
      <c r="FA30" s="2"/>
      <c r="FB30" s="2"/>
      <c r="FC30" s="2"/>
      <c r="FD30" s="2"/>
      <c r="FE30" s="2"/>
      <c r="FF30" s="2"/>
      <c r="FG30" s="2"/>
      <c r="FH30" s="2"/>
      <c r="FI30" s="2"/>
      <c r="FJ30" s="2"/>
      <c r="FK30" s="2"/>
      <c r="FL30" s="2"/>
      <c r="FM30" s="2"/>
      <c r="FN30" s="2"/>
      <c r="FO30" s="2"/>
      <c r="FP30" s="2"/>
      <c r="FQ30" s="2">
        <v>0</v>
      </c>
      <c r="FR30" s="2">
        <f t="shared" si="49"/>
        <v>0</v>
      </c>
      <c r="FS30" s="2">
        <v>0</v>
      </c>
      <c r="FT30" s="2"/>
      <c r="FU30" s="2"/>
      <c r="FV30" s="2"/>
      <c r="FW30" s="2"/>
      <c r="FX30" s="2">
        <v>0</v>
      </c>
      <c r="FY30" s="2">
        <v>0</v>
      </c>
      <c r="FZ30" s="2"/>
      <c r="GA30" s="2" t="s">
        <v>6</v>
      </c>
      <c r="GB30" s="2"/>
      <c r="GC30" s="2"/>
      <c r="GD30" s="2">
        <v>1</v>
      </c>
      <c r="GE30" s="2"/>
      <c r="GF30" s="2">
        <v>-1621886746</v>
      </c>
      <c r="GG30" s="2">
        <v>2</v>
      </c>
      <c r="GH30" s="2">
        <v>1</v>
      </c>
      <c r="GI30" s="2">
        <v>-2</v>
      </c>
      <c r="GJ30" s="2">
        <v>0</v>
      </c>
      <c r="GK30" s="2">
        <v>0</v>
      </c>
      <c r="GL30" s="2">
        <f t="shared" si="50"/>
        <v>0</v>
      </c>
      <c r="GM30" s="2">
        <f t="shared" si="51"/>
        <v>723</v>
      </c>
      <c r="GN30" s="2">
        <f t="shared" si="52"/>
        <v>723</v>
      </c>
      <c r="GO30" s="2">
        <f t="shared" si="53"/>
        <v>0</v>
      </c>
      <c r="GP30" s="2">
        <f t="shared" si="54"/>
        <v>0</v>
      </c>
      <c r="GQ30" s="2"/>
      <c r="GR30" s="2">
        <v>0</v>
      </c>
      <c r="GS30" s="2">
        <v>3</v>
      </c>
      <c r="GT30" s="2">
        <v>0</v>
      </c>
      <c r="GU30" s="2" t="s">
        <v>6</v>
      </c>
      <c r="GV30" s="2">
        <f t="shared" si="55"/>
        <v>0</v>
      </c>
      <c r="GW30" s="2">
        <v>1</v>
      </c>
      <c r="GX30" s="2">
        <f t="shared" si="56"/>
        <v>0</v>
      </c>
      <c r="GY30" s="2"/>
      <c r="GZ30" s="2"/>
      <c r="HA30" s="2">
        <v>0</v>
      </c>
      <c r="HB30" s="2">
        <v>0</v>
      </c>
      <c r="HC30" s="2">
        <f t="shared" si="57"/>
        <v>0</v>
      </c>
      <c r="HD30" s="2"/>
      <c r="HE30" s="2" t="s">
        <v>6</v>
      </c>
      <c r="HF30" s="2" t="s">
        <v>6</v>
      </c>
      <c r="HG30" s="2"/>
      <c r="HH30" s="2"/>
      <c r="HI30" s="2"/>
      <c r="HJ30" s="2"/>
      <c r="HK30" s="2"/>
      <c r="HL30" s="2"/>
      <c r="HM30" s="2" t="s">
        <v>6</v>
      </c>
      <c r="HN30" s="2" t="s">
        <v>6</v>
      </c>
      <c r="HO30" s="2" t="s">
        <v>6</v>
      </c>
      <c r="HP30" s="2" t="s">
        <v>6</v>
      </c>
      <c r="HQ30" s="2" t="s">
        <v>6</v>
      </c>
      <c r="HR30" s="2"/>
      <c r="HS30" s="2"/>
      <c r="HT30" s="2"/>
      <c r="HU30" s="2"/>
      <c r="HV30" s="2"/>
      <c r="HW30" s="2"/>
      <c r="HX30" s="2"/>
      <c r="HY30" s="2"/>
      <c r="HZ30" s="2"/>
      <c r="IA30" s="2"/>
      <c r="IB30" s="2"/>
      <c r="IC30" s="2"/>
      <c r="ID30" s="2"/>
      <c r="IE30" s="2"/>
      <c r="IF30" s="2">
        <v>-1</v>
      </c>
      <c r="IG30" s="2"/>
      <c r="IH30" s="2"/>
      <c r="II30" s="2"/>
      <c r="IJ30" s="2"/>
      <c r="IK30" s="2">
        <v>0</v>
      </c>
      <c r="IL30" s="2"/>
      <c r="IM30" s="2"/>
      <c r="IN30" s="2"/>
      <c r="IO30" s="2"/>
      <c r="IP30" s="2"/>
      <c r="IQ30" s="2"/>
      <c r="IR30" s="2"/>
      <c r="IS30" s="2"/>
      <c r="IT30" s="2"/>
      <c r="IU30" s="2"/>
    </row>
    <row r="31" spans="1:255" x14ac:dyDescent="0.2">
      <c r="A31">
        <v>18</v>
      </c>
      <c r="B31">
        <v>1</v>
      </c>
      <c r="C31">
        <v>20</v>
      </c>
      <c r="E31" t="s">
        <v>26</v>
      </c>
      <c r="F31" t="e">
        <f>'ТЗ '!#REF!</f>
        <v>#REF!</v>
      </c>
      <c r="G31" t="s">
        <v>28</v>
      </c>
      <c r="H31" t="s">
        <v>29</v>
      </c>
      <c r="I31">
        <f>I29*J31</f>
        <v>54.96</v>
      </c>
      <c r="J31" s="208">
        <f>'5.Ведомость_списания'!F28</f>
        <v>12</v>
      </c>
      <c r="K31">
        <v>12</v>
      </c>
      <c r="O31">
        <f t="shared" si="21"/>
        <v>4836</v>
      </c>
      <c r="P31">
        <f t="shared" si="22"/>
        <v>4836</v>
      </c>
      <c r="Q31">
        <f t="shared" si="23"/>
        <v>0</v>
      </c>
      <c r="R31">
        <f t="shared" si="24"/>
        <v>0</v>
      </c>
      <c r="S31">
        <f t="shared" si="25"/>
        <v>0</v>
      </c>
      <c r="T31">
        <f t="shared" si="26"/>
        <v>0</v>
      </c>
      <c r="U31">
        <f t="shared" si="27"/>
        <v>0</v>
      </c>
      <c r="V31">
        <f t="shared" si="28"/>
        <v>0</v>
      </c>
      <c r="W31">
        <f t="shared" si="29"/>
        <v>0</v>
      </c>
      <c r="X31">
        <f t="shared" si="30"/>
        <v>0</v>
      </c>
      <c r="Y31">
        <f t="shared" si="31"/>
        <v>0</v>
      </c>
      <c r="AA31">
        <v>69994509</v>
      </c>
      <c r="AB31">
        <f t="shared" si="32"/>
        <v>11.64</v>
      </c>
      <c r="AC31">
        <f t="shared" si="58"/>
        <v>11.64</v>
      </c>
      <c r="AD31">
        <f t="shared" si="33"/>
        <v>0</v>
      </c>
      <c r="AE31">
        <f t="shared" si="34"/>
        <v>0</v>
      </c>
      <c r="AF31">
        <f t="shared" si="35"/>
        <v>0</v>
      </c>
      <c r="AG31">
        <f t="shared" si="36"/>
        <v>0</v>
      </c>
      <c r="AH31">
        <f t="shared" si="37"/>
        <v>0</v>
      </c>
      <c r="AI31">
        <f t="shared" si="38"/>
        <v>0</v>
      </c>
      <c r="AJ31">
        <f t="shared" si="39"/>
        <v>0</v>
      </c>
      <c r="AK31">
        <v>11.64</v>
      </c>
      <c r="AL31">
        <v>11.64</v>
      </c>
      <c r="AM31">
        <v>0</v>
      </c>
      <c r="AN31">
        <v>0</v>
      </c>
      <c r="AO31">
        <v>0</v>
      </c>
      <c r="AP31">
        <v>0</v>
      </c>
      <c r="AQ31">
        <v>0</v>
      </c>
      <c r="AR31">
        <v>0</v>
      </c>
      <c r="AS31">
        <v>0</v>
      </c>
      <c r="AT31">
        <v>0</v>
      </c>
      <c r="AU31">
        <v>0</v>
      </c>
      <c r="AV31">
        <v>1</v>
      </c>
      <c r="AW31">
        <v>1</v>
      </c>
      <c r="AZ31">
        <v>1</v>
      </c>
      <c r="BA31">
        <v>1</v>
      </c>
      <c r="BB31">
        <v>1</v>
      </c>
      <c r="BC31">
        <v>7.56</v>
      </c>
      <c r="BD31" t="s">
        <v>6</v>
      </c>
      <c r="BE31" t="s">
        <v>6</v>
      </c>
      <c r="BF31" t="s">
        <v>6</v>
      </c>
      <c r="BG31" t="s">
        <v>6</v>
      </c>
      <c r="BH31">
        <v>3</v>
      </c>
      <c r="BI31">
        <v>1</v>
      </c>
      <c r="BJ31" t="s">
        <v>30</v>
      </c>
      <c r="BM31">
        <v>500001</v>
      </c>
      <c r="BN31">
        <v>0</v>
      </c>
      <c r="BO31" t="s">
        <v>6</v>
      </c>
      <c r="BP31">
        <v>0</v>
      </c>
      <c r="BQ31">
        <v>20</v>
      </c>
      <c r="BR31">
        <v>0</v>
      </c>
      <c r="BS31">
        <v>1</v>
      </c>
      <c r="BT31">
        <v>1</v>
      </c>
      <c r="BU31">
        <v>1</v>
      </c>
      <c r="BV31">
        <v>1</v>
      </c>
      <c r="BW31">
        <v>1</v>
      </c>
      <c r="BX31">
        <v>1</v>
      </c>
      <c r="BY31" t="s">
        <v>6</v>
      </c>
      <c r="BZ31">
        <v>0</v>
      </c>
      <c r="CA31">
        <v>0</v>
      </c>
      <c r="CB31" t="s">
        <v>6</v>
      </c>
      <c r="CE31">
        <v>0</v>
      </c>
      <c r="CF31">
        <v>0</v>
      </c>
      <c r="CG31">
        <v>0</v>
      </c>
      <c r="CM31">
        <v>0</v>
      </c>
      <c r="CN31" t="s">
        <v>6</v>
      </c>
      <c r="CO31">
        <v>0</v>
      </c>
      <c r="CP31">
        <f t="shared" si="40"/>
        <v>4836</v>
      </c>
      <c r="CQ31">
        <f t="shared" si="41"/>
        <v>87.998400000000004</v>
      </c>
      <c r="CR31">
        <f t="shared" si="42"/>
        <v>0</v>
      </c>
      <c r="CS31">
        <f t="shared" si="43"/>
        <v>0</v>
      </c>
      <c r="CT31">
        <f t="shared" si="44"/>
        <v>0</v>
      </c>
      <c r="CU31">
        <f t="shared" si="45"/>
        <v>0</v>
      </c>
      <c r="CV31">
        <f t="shared" si="46"/>
        <v>0</v>
      </c>
      <c r="CW31">
        <f t="shared" si="47"/>
        <v>0</v>
      </c>
      <c r="CX31">
        <f t="shared" si="48"/>
        <v>0</v>
      </c>
      <c r="CY31">
        <f>(S31+R31)*(BZ31/100)</f>
        <v>0</v>
      </c>
      <c r="CZ31">
        <f>(S31+R31)*(CA31/100)</f>
        <v>0</v>
      </c>
      <c r="DC31" t="s">
        <v>6</v>
      </c>
      <c r="DD31" t="s">
        <v>6</v>
      </c>
      <c r="DE31" t="s">
        <v>6</v>
      </c>
      <c r="DF31" t="s">
        <v>6</v>
      </c>
      <c r="DG31" t="s">
        <v>6</v>
      </c>
      <c r="DH31" t="s">
        <v>6</v>
      </c>
      <c r="DI31" t="s">
        <v>6</v>
      </c>
      <c r="DJ31" t="s">
        <v>6</v>
      </c>
      <c r="DK31" t="s">
        <v>6</v>
      </c>
      <c r="DL31" t="s">
        <v>6</v>
      </c>
      <c r="DM31" t="s">
        <v>6</v>
      </c>
      <c r="DN31">
        <v>0</v>
      </c>
      <c r="DO31">
        <v>0</v>
      </c>
      <c r="DP31">
        <v>1</v>
      </c>
      <c r="DQ31">
        <v>1</v>
      </c>
      <c r="DU31">
        <v>1009</v>
      </c>
      <c r="DV31" t="s">
        <v>29</v>
      </c>
      <c r="DW31" t="e">
        <f>'ТЗ '!#REF!</f>
        <v>#REF!</v>
      </c>
      <c r="DX31">
        <v>1</v>
      </c>
      <c r="DZ31" t="s">
        <v>6</v>
      </c>
      <c r="EA31" t="s">
        <v>6</v>
      </c>
      <c r="EB31" t="s">
        <v>6</v>
      </c>
      <c r="EC31" t="s">
        <v>6</v>
      </c>
      <c r="EE31">
        <v>35949445</v>
      </c>
      <c r="EF31">
        <v>20</v>
      </c>
      <c r="EG31" t="s">
        <v>31</v>
      </c>
      <c r="EH31">
        <v>0</v>
      </c>
      <c r="EI31" t="s">
        <v>6</v>
      </c>
      <c r="EJ31">
        <v>1</v>
      </c>
      <c r="EK31">
        <v>500001</v>
      </c>
      <c r="EL31" t="s">
        <v>32</v>
      </c>
      <c r="EM31" t="s">
        <v>33</v>
      </c>
      <c r="EO31" t="s">
        <v>6</v>
      </c>
      <c r="EQ31">
        <v>0</v>
      </c>
      <c r="ER31">
        <v>11.64</v>
      </c>
      <c r="ES31">
        <v>11.64</v>
      </c>
      <c r="ET31">
        <v>0</v>
      </c>
      <c r="EU31">
        <v>0</v>
      </c>
      <c r="EV31">
        <v>0</v>
      </c>
      <c r="EW31">
        <v>0</v>
      </c>
      <c r="EX31">
        <v>0</v>
      </c>
      <c r="EZ31">
        <v>5</v>
      </c>
      <c r="FC31">
        <v>0</v>
      </c>
      <c r="FD31">
        <v>18</v>
      </c>
      <c r="FF31">
        <v>84.17</v>
      </c>
      <c r="FQ31">
        <v>0</v>
      </c>
      <c r="FR31">
        <f t="shared" si="49"/>
        <v>0</v>
      </c>
      <c r="FS31">
        <v>0</v>
      </c>
      <c r="FX31">
        <v>0</v>
      </c>
      <c r="FY31">
        <v>0</v>
      </c>
      <c r="GA31" t="s">
        <v>34</v>
      </c>
      <c r="GD31">
        <v>1</v>
      </c>
      <c r="GF31">
        <v>-1621886746</v>
      </c>
      <c r="GG31">
        <v>2</v>
      </c>
      <c r="GH31">
        <v>3</v>
      </c>
      <c r="GI31">
        <v>5</v>
      </c>
      <c r="GJ31">
        <v>0</v>
      </c>
      <c r="GK31">
        <v>0</v>
      </c>
      <c r="GL31">
        <f t="shared" si="50"/>
        <v>0</v>
      </c>
      <c r="GM31">
        <f t="shared" si="51"/>
        <v>4836</v>
      </c>
      <c r="GN31">
        <f t="shared" si="52"/>
        <v>4836</v>
      </c>
      <c r="GO31">
        <f t="shared" si="53"/>
        <v>0</v>
      </c>
      <c r="GP31">
        <f t="shared" si="54"/>
        <v>0</v>
      </c>
      <c r="GR31">
        <v>1</v>
      </c>
      <c r="GS31">
        <v>1</v>
      </c>
      <c r="GT31">
        <v>0</v>
      </c>
      <c r="GU31" t="s">
        <v>6</v>
      </c>
      <c r="GV31">
        <f t="shared" si="55"/>
        <v>0</v>
      </c>
      <c r="GW31">
        <v>1</v>
      </c>
      <c r="GX31">
        <f t="shared" si="56"/>
        <v>0</v>
      </c>
      <c r="HA31">
        <v>0</v>
      </c>
      <c r="HB31">
        <v>0</v>
      </c>
      <c r="HC31">
        <f t="shared" si="57"/>
        <v>0</v>
      </c>
      <c r="HE31" t="s">
        <v>35</v>
      </c>
      <c r="HF31" t="s">
        <v>36</v>
      </c>
      <c r="HM31" t="s">
        <v>6</v>
      </c>
      <c r="HN31" t="s">
        <v>6</v>
      </c>
      <c r="HO31" t="s">
        <v>6</v>
      </c>
      <c r="HP31" t="s">
        <v>6</v>
      </c>
      <c r="HQ31" t="s">
        <v>6</v>
      </c>
      <c r="IF31">
        <v>-1</v>
      </c>
      <c r="IK31">
        <v>0</v>
      </c>
    </row>
    <row r="32" spans="1:255" x14ac:dyDescent="0.2">
      <c r="A32" s="2">
        <v>18</v>
      </c>
      <c r="B32" s="2">
        <v>1</v>
      </c>
      <c r="C32" s="2">
        <v>6</v>
      </c>
      <c r="D32" s="2"/>
      <c r="E32" s="2" t="s">
        <v>37</v>
      </c>
      <c r="F32" s="2" t="s">
        <v>38</v>
      </c>
      <c r="G32" s="2" t="s">
        <v>39</v>
      </c>
      <c r="H32" s="2" t="s">
        <v>29</v>
      </c>
      <c r="I32" s="2">
        <f>I28*J32</f>
        <v>384.72</v>
      </c>
      <c r="J32" s="2">
        <v>84</v>
      </c>
      <c r="K32" s="2">
        <v>84</v>
      </c>
      <c r="L32" s="2"/>
      <c r="M32" s="2"/>
      <c r="N32" s="2"/>
      <c r="O32" s="2">
        <f t="shared" si="21"/>
        <v>1139</v>
      </c>
      <c r="P32" s="2">
        <f t="shared" si="22"/>
        <v>1139</v>
      </c>
      <c r="Q32" s="2">
        <f t="shared" si="23"/>
        <v>0</v>
      </c>
      <c r="R32" s="2">
        <f t="shared" si="24"/>
        <v>0</v>
      </c>
      <c r="S32" s="2">
        <f t="shared" si="25"/>
        <v>0</v>
      </c>
      <c r="T32" s="2">
        <f t="shared" si="26"/>
        <v>0</v>
      </c>
      <c r="U32" s="2">
        <f t="shared" si="27"/>
        <v>0</v>
      </c>
      <c r="V32" s="2">
        <f t="shared" si="28"/>
        <v>0</v>
      </c>
      <c r="W32" s="2">
        <f t="shared" si="29"/>
        <v>0</v>
      </c>
      <c r="X32" s="2">
        <f t="shared" si="30"/>
        <v>0</v>
      </c>
      <c r="Y32" s="2">
        <f t="shared" si="31"/>
        <v>0</v>
      </c>
      <c r="Z32" s="2"/>
      <c r="AA32" s="2">
        <v>69994508</v>
      </c>
      <c r="AB32" s="2">
        <f t="shared" si="32"/>
        <v>2.96</v>
      </c>
      <c r="AC32" s="2">
        <f t="shared" si="58"/>
        <v>2.96</v>
      </c>
      <c r="AD32" s="2">
        <f t="shared" si="33"/>
        <v>0</v>
      </c>
      <c r="AE32" s="2">
        <f t="shared" si="34"/>
        <v>0</v>
      </c>
      <c r="AF32" s="2">
        <f t="shared" si="35"/>
        <v>0</v>
      </c>
      <c r="AG32" s="2">
        <f t="shared" si="36"/>
        <v>0</v>
      </c>
      <c r="AH32" s="2">
        <f t="shared" si="37"/>
        <v>0</v>
      </c>
      <c r="AI32" s="2">
        <f t="shared" si="38"/>
        <v>0</v>
      </c>
      <c r="AJ32" s="2">
        <f t="shared" si="39"/>
        <v>0</v>
      </c>
      <c r="AK32" s="2">
        <v>2.96</v>
      </c>
      <c r="AL32" s="110">
        <f>'1.Лок.смета.и.Акт'!F58</f>
        <v>2.96</v>
      </c>
      <c r="AM32" s="2">
        <v>0</v>
      </c>
      <c r="AN32" s="2">
        <v>0</v>
      </c>
      <c r="AO32" s="2">
        <v>0</v>
      </c>
      <c r="AP32" s="2">
        <v>0</v>
      </c>
      <c r="AQ32" s="2">
        <v>0</v>
      </c>
      <c r="AR32" s="2">
        <v>0</v>
      </c>
      <c r="AS32" s="2">
        <v>0</v>
      </c>
      <c r="AT32" s="2">
        <v>0</v>
      </c>
      <c r="AU32" s="2">
        <v>0</v>
      </c>
      <c r="AV32" s="2">
        <v>1</v>
      </c>
      <c r="AW32" s="2">
        <v>1</v>
      </c>
      <c r="AX32" s="2"/>
      <c r="AY32" s="2"/>
      <c r="AZ32" s="2">
        <v>1</v>
      </c>
      <c r="BA32" s="2">
        <v>1</v>
      </c>
      <c r="BB32" s="2">
        <v>1</v>
      </c>
      <c r="BC32" s="2">
        <v>1</v>
      </c>
      <c r="BD32" s="2" t="s">
        <v>6</v>
      </c>
      <c r="BE32" s="2" t="s">
        <v>6</v>
      </c>
      <c r="BF32" s="2" t="s">
        <v>6</v>
      </c>
      <c r="BG32" s="2" t="s">
        <v>6</v>
      </c>
      <c r="BH32" s="2">
        <v>3</v>
      </c>
      <c r="BI32" s="2">
        <v>1</v>
      </c>
      <c r="BJ32" s="2" t="s">
        <v>40</v>
      </c>
      <c r="BK32" s="2"/>
      <c r="BL32" s="2"/>
      <c r="BM32" s="2">
        <v>500001</v>
      </c>
      <c r="BN32" s="2">
        <v>0</v>
      </c>
      <c r="BO32" s="2" t="s">
        <v>6</v>
      </c>
      <c r="BP32" s="2">
        <v>0</v>
      </c>
      <c r="BQ32" s="2">
        <v>20</v>
      </c>
      <c r="BR32" s="2">
        <v>0</v>
      </c>
      <c r="BS32" s="2">
        <v>1</v>
      </c>
      <c r="BT32" s="2">
        <v>1</v>
      </c>
      <c r="BU32" s="2">
        <v>1</v>
      </c>
      <c r="BV32" s="2">
        <v>1</v>
      </c>
      <c r="BW32" s="2">
        <v>1</v>
      </c>
      <c r="BX32" s="2">
        <v>1</v>
      </c>
      <c r="BY32" s="2" t="s">
        <v>6</v>
      </c>
      <c r="BZ32" s="2">
        <v>0</v>
      </c>
      <c r="CA32" s="2">
        <v>0</v>
      </c>
      <c r="CB32" s="2" t="s">
        <v>6</v>
      </c>
      <c r="CC32" s="2"/>
      <c r="CD32" s="2"/>
      <c r="CE32" s="2">
        <v>0</v>
      </c>
      <c r="CF32" s="2">
        <v>0</v>
      </c>
      <c r="CG32" s="2">
        <v>0</v>
      </c>
      <c r="CH32" s="2"/>
      <c r="CI32" s="2"/>
      <c r="CJ32" s="2"/>
      <c r="CK32" s="2"/>
      <c r="CL32" s="2"/>
      <c r="CM32" s="2">
        <v>0</v>
      </c>
      <c r="CN32" s="2" t="s">
        <v>6</v>
      </c>
      <c r="CO32" s="2">
        <v>0</v>
      </c>
      <c r="CP32" s="2">
        <f t="shared" si="40"/>
        <v>1139</v>
      </c>
      <c r="CQ32" s="2">
        <f t="shared" si="41"/>
        <v>2.96</v>
      </c>
      <c r="CR32" s="2">
        <f t="shared" si="42"/>
        <v>0</v>
      </c>
      <c r="CS32" s="2">
        <f t="shared" si="43"/>
        <v>0</v>
      </c>
      <c r="CT32" s="2">
        <f t="shared" si="44"/>
        <v>0</v>
      </c>
      <c r="CU32" s="2">
        <f t="shared" si="45"/>
        <v>0</v>
      </c>
      <c r="CV32" s="2">
        <f t="shared" si="46"/>
        <v>0</v>
      </c>
      <c r="CW32" s="2">
        <f t="shared" si="47"/>
        <v>0</v>
      </c>
      <c r="CX32" s="2">
        <f t="shared" si="48"/>
        <v>0</v>
      </c>
      <c r="CY32" s="2">
        <f>(((S32+(R32*IF(0,0,1)))*AT32)/100)</f>
        <v>0</v>
      </c>
      <c r="CZ32" s="2">
        <f>(((S32+(R32*IF(0,0,1)))*AU32)/100)</f>
        <v>0</v>
      </c>
      <c r="DA32" s="2"/>
      <c r="DB32" s="2"/>
      <c r="DC32" s="2" t="s">
        <v>6</v>
      </c>
      <c r="DD32" s="2" t="s">
        <v>6</v>
      </c>
      <c r="DE32" s="2" t="s">
        <v>6</v>
      </c>
      <c r="DF32" s="2" t="s">
        <v>6</v>
      </c>
      <c r="DG32" s="2" t="s">
        <v>6</v>
      </c>
      <c r="DH32" s="2" t="s">
        <v>6</v>
      </c>
      <c r="DI32" s="2" t="s">
        <v>6</v>
      </c>
      <c r="DJ32" s="2" t="s">
        <v>6</v>
      </c>
      <c r="DK32" s="2" t="s">
        <v>6</v>
      </c>
      <c r="DL32" s="2" t="s">
        <v>6</v>
      </c>
      <c r="DM32" s="2" t="s">
        <v>6</v>
      </c>
      <c r="DN32" s="2">
        <v>0</v>
      </c>
      <c r="DO32" s="2">
        <v>0</v>
      </c>
      <c r="DP32" s="2">
        <v>1</v>
      </c>
      <c r="DQ32" s="2">
        <v>1</v>
      </c>
      <c r="DR32" s="2"/>
      <c r="DS32" s="2"/>
      <c r="DT32" s="2"/>
      <c r="DU32" s="2">
        <v>1009</v>
      </c>
      <c r="DV32" s="2" t="s">
        <v>29</v>
      </c>
      <c r="DW32" s="2" t="s">
        <v>29</v>
      </c>
      <c r="DX32" s="2">
        <v>1</v>
      </c>
      <c r="DY32" s="2"/>
      <c r="DZ32" s="2" t="s">
        <v>6</v>
      </c>
      <c r="EA32" s="2" t="s">
        <v>6</v>
      </c>
      <c r="EB32" s="2" t="s">
        <v>6</v>
      </c>
      <c r="EC32" s="2" t="s">
        <v>6</v>
      </c>
      <c r="ED32" s="2"/>
      <c r="EE32" s="2">
        <v>35949445</v>
      </c>
      <c r="EF32" s="2">
        <v>20</v>
      </c>
      <c r="EG32" s="2" t="s">
        <v>31</v>
      </c>
      <c r="EH32" s="2">
        <v>0</v>
      </c>
      <c r="EI32" s="2" t="s">
        <v>6</v>
      </c>
      <c r="EJ32" s="2">
        <v>1</v>
      </c>
      <c r="EK32" s="2">
        <v>500001</v>
      </c>
      <c r="EL32" s="2" t="s">
        <v>32</v>
      </c>
      <c r="EM32" s="2" t="s">
        <v>33</v>
      </c>
      <c r="EN32" s="2"/>
      <c r="EO32" s="2" t="s">
        <v>6</v>
      </c>
      <c r="EP32" s="2"/>
      <c r="EQ32" s="2">
        <v>0</v>
      </c>
      <c r="ER32" s="2">
        <v>2.96</v>
      </c>
      <c r="ES32" s="110">
        <f>'1.Лок.смета.и.Акт'!F58</f>
        <v>2.96</v>
      </c>
      <c r="ET32" s="2">
        <v>0</v>
      </c>
      <c r="EU32" s="2">
        <v>0</v>
      </c>
      <c r="EV32" s="2">
        <v>0</v>
      </c>
      <c r="EW32" s="2">
        <v>0</v>
      </c>
      <c r="EX32" s="2">
        <v>0</v>
      </c>
      <c r="EY32" s="2"/>
      <c r="EZ32" s="2"/>
      <c r="FA32" s="2"/>
      <c r="FB32" s="2"/>
      <c r="FC32" s="2"/>
      <c r="FD32" s="2"/>
      <c r="FE32" s="2"/>
      <c r="FF32" s="2"/>
      <c r="FG32" s="2"/>
      <c r="FH32" s="2"/>
      <c r="FI32" s="2"/>
      <c r="FJ32" s="2"/>
      <c r="FK32" s="2"/>
      <c r="FL32" s="2"/>
      <c r="FM32" s="2"/>
      <c r="FN32" s="2"/>
      <c r="FO32" s="2"/>
      <c r="FP32" s="2"/>
      <c r="FQ32" s="2">
        <v>0</v>
      </c>
      <c r="FR32" s="2">
        <f t="shared" si="49"/>
        <v>0</v>
      </c>
      <c r="FS32" s="2">
        <v>0</v>
      </c>
      <c r="FT32" s="2"/>
      <c r="FU32" s="2"/>
      <c r="FV32" s="2"/>
      <c r="FW32" s="2"/>
      <c r="FX32" s="2">
        <v>0</v>
      </c>
      <c r="FY32" s="2">
        <v>0</v>
      </c>
      <c r="FZ32" s="2"/>
      <c r="GA32" s="2" t="s">
        <v>6</v>
      </c>
      <c r="GB32" s="2"/>
      <c r="GC32" s="2"/>
      <c r="GD32" s="2">
        <v>1</v>
      </c>
      <c r="GE32" s="2"/>
      <c r="GF32" s="2">
        <v>1374192740</v>
      </c>
      <c r="GG32" s="2">
        <v>2</v>
      </c>
      <c r="GH32" s="2">
        <v>1</v>
      </c>
      <c r="GI32" s="2">
        <v>-2</v>
      </c>
      <c r="GJ32" s="2">
        <v>0</v>
      </c>
      <c r="GK32" s="2">
        <v>0</v>
      </c>
      <c r="GL32" s="2">
        <f t="shared" si="50"/>
        <v>0</v>
      </c>
      <c r="GM32" s="2">
        <f t="shared" si="51"/>
        <v>1139</v>
      </c>
      <c r="GN32" s="2">
        <f t="shared" si="52"/>
        <v>1139</v>
      </c>
      <c r="GO32" s="2">
        <f t="shared" si="53"/>
        <v>0</v>
      </c>
      <c r="GP32" s="2">
        <f t="shared" si="54"/>
        <v>0</v>
      </c>
      <c r="GQ32" s="2"/>
      <c r="GR32" s="2">
        <v>0</v>
      </c>
      <c r="GS32" s="2">
        <v>3</v>
      </c>
      <c r="GT32" s="2">
        <v>0</v>
      </c>
      <c r="GU32" s="2" t="s">
        <v>6</v>
      </c>
      <c r="GV32" s="2">
        <f t="shared" si="55"/>
        <v>0</v>
      </c>
      <c r="GW32" s="2">
        <v>1</v>
      </c>
      <c r="GX32" s="2">
        <f t="shared" si="56"/>
        <v>0</v>
      </c>
      <c r="GY32" s="2"/>
      <c r="GZ32" s="2"/>
      <c r="HA32" s="2">
        <v>0</v>
      </c>
      <c r="HB32" s="2">
        <v>0</v>
      </c>
      <c r="HC32" s="2">
        <f t="shared" si="57"/>
        <v>0</v>
      </c>
      <c r="HD32" s="2"/>
      <c r="HE32" s="2" t="s">
        <v>6</v>
      </c>
      <c r="HF32" s="2" t="s">
        <v>6</v>
      </c>
      <c r="HG32" s="2"/>
      <c r="HH32" s="2"/>
      <c r="HI32" s="2"/>
      <c r="HJ32" s="2"/>
      <c r="HK32" s="2"/>
      <c r="HL32" s="2"/>
      <c r="HM32" s="2" t="s">
        <v>6</v>
      </c>
      <c r="HN32" s="2" t="s">
        <v>6</v>
      </c>
      <c r="HO32" s="2" t="s">
        <v>6</v>
      </c>
      <c r="HP32" s="2" t="s">
        <v>6</v>
      </c>
      <c r="HQ32" s="2" t="s">
        <v>6</v>
      </c>
      <c r="HR32" s="2"/>
      <c r="HS32" s="2"/>
      <c r="HT32" s="2"/>
      <c r="HU32" s="2"/>
      <c r="HV32" s="2"/>
      <c r="HW32" s="2"/>
      <c r="HX32" s="2"/>
      <c r="HY32" s="2"/>
      <c r="HZ32" s="2"/>
      <c r="IA32" s="2"/>
      <c r="IB32" s="2"/>
      <c r="IC32" s="2"/>
      <c r="ID32" s="2"/>
      <c r="IE32" s="2"/>
      <c r="IF32" s="2">
        <v>-1</v>
      </c>
      <c r="IG32" s="2"/>
      <c r="IH32" s="2"/>
      <c r="II32" s="2"/>
      <c r="IJ32" s="2"/>
      <c r="IK32" s="2">
        <v>0</v>
      </c>
      <c r="IL32" s="2"/>
      <c r="IM32" s="2"/>
      <c r="IN32" s="2"/>
      <c r="IO32" s="2"/>
      <c r="IP32" s="2"/>
      <c r="IQ32" s="2"/>
      <c r="IR32" s="2"/>
      <c r="IS32" s="2"/>
      <c r="IT32" s="2"/>
      <c r="IU32" s="2"/>
    </row>
    <row r="33" spans="1:255" x14ac:dyDescent="0.2">
      <c r="A33">
        <v>18</v>
      </c>
      <c r="B33">
        <v>1</v>
      </c>
      <c r="C33">
        <v>21</v>
      </c>
      <c r="E33" t="s">
        <v>37</v>
      </c>
      <c r="F33" t="e">
        <f>'ТЗ '!#REF!</f>
        <v>#REF!</v>
      </c>
      <c r="G33" t="s">
        <v>39</v>
      </c>
      <c r="H33" t="s">
        <v>29</v>
      </c>
      <c r="I33">
        <f>I29*J33</f>
        <v>384.72</v>
      </c>
      <c r="J33" s="208">
        <f>'5.Ведомость_списания'!F29</f>
        <v>84</v>
      </c>
      <c r="K33">
        <v>84</v>
      </c>
      <c r="O33">
        <f t="shared" si="21"/>
        <v>7446</v>
      </c>
      <c r="P33">
        <f t="shared" si="22"/>
        <v>7446</v>
      </c>
      <c r="Q33">
        <f t="shared" si="23"/>
        <v>0</v>
      </c>
      <c r="R33">
        <f t="shared" si="24"/>
        <v>0</v>
      </c>
      <c r="S33">
        <f t="shared" si="25"/>
        <v>0</v>
      </c>
      <c r="T33">
        <f t="shared" si="26"/>
        <v>0</v>
      </c>
      <c r="U33">
        <f t="shared" si="27"/>
        <v>0</v>
      </c>
      <c r="V33">
        <f t="shared" si="28"/>
        <v>0</v>
      </c>
      <c r="W33">
        <f t="shared" si="29"/>
        <v>0</v>
      </c>
      <c r="X33">
        <f t="shared" si="30"/>
        <v>0</v>
      </c>
      <c r="Y33">
        <f t="shared" si="31"/>
        <v>0</v>
      </c>
      <c r="AA33">
        <v>69994509</v>
      </c>
      <c r="AB33">
        <f t="shared" si="32"/>
        <v>2.56</v>
      </c>
      <c r="AC33">
        <f t="shared" si="58"/>
        <v>2.56</v>
      </c>
      <c r="AD33">
        <f t="shared" si="33"/>
        <v>0</v>
      </c>
      <c r="AE33">
        <f t="shared" si="34"/>
        <v>0</v>
      </c>
      <c r="AF33">
        <f t="shared" si="35"/>
        <v>0</v>
      </c>
      <c r="AG33">
        <f t="shared" si="36"/>
        <v>0</v>
      </c>
      <c r="AH33">
        <f t="shared" si="37"/>
        <v>0</v>
      </c>
      <c r="AI33">
        <f t="shared" si="38"/>
        <v>0</v>
      </c>
      <c r="AJ33">
        <f t="shared" si="39"/>
        <v>0</v>
      </c>
      <c r="AK33">
        <v>2.56</v>
      </c>
      <c r="AL33">
        <v>2.56</v>
      </c>
      <c r="AM33">
        <v>0</v>
      </c>
      <c r="AN33">
        <v>0</v>
      </c>
      <c r="AO33">
        <v>0</v>
      </c>
      <c r="AP33">
        <v>0</v>
      </c>
      <c r="AQ33">
        <v>0</v>
      </c>
      <c r="AR33">
        <v>0</v>
      </c>
      <c r="AS33">
        <v>0</v>
      </c>
      <c r="AT33">
        <v>0</v>
      </c>
      <c r="AU33">
        <v>0</v>
      </c>
      <c r="AV33">
        <v>1</v>
      </c>
      <c r="AW33">
        <v>1</v>
      </c>
      <c r="AZ33">
        <v>1</v>
      </c>
      <c r="BA33">
        <v>1</v>
      </c>
      <c r="BB33">
        <v>1</v>
      </c>
      <c r="BC33">
        <v>7.56</v>
      </c>
      <c r="BD33" t="s">
        <v>6</v>
      </c>
      <c r="BE33" t="s">
        <v>6</v>
      </c>
      <c r="BF33" t="s">
        <v>6</v>
      </c>
      <c r="BG33" t="s">
        <v>6</v>
      </c>
      <c r="BH33">
        <v>3</v>
      </c>
      <c r="BI33">
        <v>1</v>
      </c>
      <c r="BJ33" t="s">
        <v>40</v>
      </c>
      <c r="BM33">
        <v>500001</v>
      </c>
      <c r="BN33">
        <v>0</v>
      </c>
      <c r="BO33" t="s">
        <v>6</v>
      </c>
      <c r="BP33">
        <v>0</v>
      </c>
      <c r="BQ33">
        <v>20</v>
      </c>
      <c r="BR33">
        <v>0</v>
      </c>
      <c r="BS33">
        <v>1</v>
      </c>
      <c r="BT33">
        <v>1</v>
      </c>
      <c r="BU33">
        <v>1</v>
      </c>
      <c r="BV33">
        <v>1</v>
      </c>
      <c r="BW33">
        <v>1</v>
      </c>
      <c r="BX33">
        <v>1</v>
      </c>
      <c r="BY33" t="s">
        <v>6</v>
      </c>
      <c r="BZ33">
        <v>0</v>
      </c>
      <c r="CA33">
        <v>0</v>
      </c>
      <c r="CB33" t="s">
        <v>6</v>
      </c>
      <c r="CE33">
        <v>0</v>
      </c>
      <c r="CF33">
        <v>0</v>
      </c>
      <c r="CG33">
        <v>0</v>
      </c>
      <c r="CM33">
        <v>0</v>
      </c>
      <c r="CN33" t="s">
        <v>6</v>
      </c>
      <c r="CO33">
        <v>0</v>
      </c>
      <c r="CP33">
        <f t="shared" si="40"/>
        <v>7446</v>
      </c>
      <c r="CQ33">
        <f t="shared" si="41"/>
        <v>19.3536</v>
      </c>
      <c r="CR33">
        <f t="shared" si="42"/>
        <v>0</v>
      </c>
      <c r="CS33">
        <f t="shared" si="43"/>
        <v>0</v>
      </c>
      <c r="CT33">
        <f t="shared" si="44"/>
        <v>0</v>
      </c>
      <c r="CU33">
        <f t="shared" si="45"/>
        <v>0</v>
      </c>
      <c r="CV33">
        <f t="shared" si="46"/>
        <v>0</v>
      </c>
      <c r="CW33">
        <f t="shared" si="47"/>
        <v>0</v>
      </c>
      <c r="CX33">
        <f t="shared" si="48"/>
        <v>0</v>
      </c>
      <c r="CY33">
        <f>(S33+R33)*(BZ33/100)</f>
        <v>0</v>
      </c>
      <c r="CZ33">
        <f>(S33+R33)*(CA33/100)</f>
        <v>0</v>
      </c>
      <c r="DC33" t="s">
        <v>6</v>
      </c>
      <c r="DD33" t="s">
        <v>6</v>
      </c>
      <c r="DE33" t="s">
        <v>6</v>
      </c>
      <c r="DF33" t="s">
        <v>6</v>
      </c>
      <c r="DG33" t="s">
        <v>6</v>
      </c>
      <c r="DH33" t="s">
        <v>6</v>
      </c>
      <c r="DI33" t="s">
        <v>6</v>
      </c>
      <c r="DJ33" t="s">
        <v>6</v>
      </c>
      <c r="DK33" t="s">
        <v>6</v>
      </c>
      <c r="DL33" t="s">
        <v>6</v>
      </c>
      <c r="DM33" t="s">
        <v>6</v>
      </c>
      <c r="DN33">
        <v>0</v>
      </c>
      <c r="DO33">
        <v>0</v>
      </c>
      <c r="DP33">
        <v>1</v>
      </c>
      <c r="DQ33">
        <v>1</v>
      </c>
      <c r="DU33">
        <v>1009</v>
      </c>
      <c r="DV33" t="s">
        <v>29</v>
      </c>
      <c r="DW33" t="e">
        <f>'ТЗ '!#REF!</f>
        <v>#REF!</v>
      </c>
      <c r="DX33">
        <v>1</v>
      </c>
      <c r="DZ33" t="s">
        <v>6</v>
      </c>
      <c r="EA33" t="s">
        <v>6</v>
      </c>
      <c r="EB33" t="s">
        <v>6</v>
      </c>
      <c r="EC33" t="s">
        <v>6</v>
      </c>
      <c r="EE33">
        <v>35949445</v>
      </c>
      <c r="EF33">
        <v>20</v>
      </c>
      <c r="EG33" t="s">
        <v>31</v>
      </c>
      <c r="EH33">
        <v>0</v>
      </c>
      <c r="EI33" t="s">
        <v>6</v>
      </c>
      <c r="EJ33">
        <v>1</v>
      </c>
      <c r="EK33">
        <v>500001</v>
      </c>
      <c r="EL33" t="s">
        <v>32</v>
      </c>
      <c r="EM33" t="s">
        <v>33</v>
      </c>
      <c r="EO33" t="s">
        <v>6</v>
      </c>
      <c r="EQ33">
        <v>0</v>
      </c>
      <c r="ER33">
        <v>2.56</v>
      </c>
      <c r="ES33">
        <v>2.56</v>
      </c>
      <c r="ET33">
        <v>0</v>
      </c>
      <c r="EU33">
        <v>0</v>
      </c>
      <c r="EV33">
        <v>0</v>
      </c>
      <c r="EW33">
        <v>0</v>
      </c>
      <c r="EX33">
        <v>0</v>
      </c>
      <c r="EZ33">
        <v>5</v>
      </c>
      <c r="FC33">
        <v>0</v>
      </c>
      <c r="FD33">
        <v>18</v>
      </c>
      <c r="FF33">
        <v>18.5</v>
      </c>
      <c r="FQ33">
        <v>0</v>
      </c>
      <c r="FR33">
        <f t="shared" si="49"/>
        <v>0</v>
      </c>
      <c r="FS33">
        <v>0</v>
      </c>
      <c r="FX33">
        <v>0</v>
      </c>
      <c r="FY33">
        <v>0</v>
      </c>
      <c r="GA33" t="s">
        <v>41</v>
      </c>
      <c r="GD33">
        <v>1</v>
      </c>
      <c r="GF33">
        <v>1374192740</v>
      </c>
      <c r="GG33">
        <v>2</v>
      </c>
      <c r="GH33">
        <v>3</v>
      </c>
      <c r="GI33">
        <v>5</v>
      </c>
      <c r="GJ33">
        <v>0</v>
      </c>
      <c r="GK33">
        <v>0</v>
      </c>
      <c r="GL33">
        <f t="shared" si="50"/>
        <v>0</v>
      </c>
      <c r="GM33">
        <f t="shared" si="51"/>
        <v>7446</v>
      </c>
      <c r="GN33">
        <f t="shared" si="52"/>
        <v>7446</v>
      </c>
      <c r="GO33">
        <f t="shared" si="53"/>
        <v>0</v>
      </c>
      <c r="GP33">
        <f t="shared" si="54"/>
        <v>0</v>
      </c>
      <c r="GR33">
        <v>1</v>
      </c>
      <c r="GS33">
        <v>1</v>
      </c>
      <c r="GT33">
        <v>0</v>
      </c>
      <c r="GU33" t="s">
        <v>6</v>
      </c>
      <c r="GV33">
        <f t="shared" si="55"/>
        <v>0</v>
      </c>
      <c r="GW33">
        <v>1</v>
      </c>
      <c r="GX33">
        <f t="shared" si="56"/>
        <v>0</v>
      </c>
      <c r="HA33">
        <v>0</v>
      </c>
      <c r="HB33">
        <v>0</v>
      </c>
      <c r="HC33">
        <f t="shared" si="57"/>
        <v>0</v>
      </c>
      <c r="HE33" t="s">
        <v>35</v>
      </c>
      <c r="HF33" t="s">
        <v>36</v>
      </c>
      <c r="HM33" t="s">
        <v>6</v>
      </c>
      <c r="HN33" t="s">
        <v>6</v>
      </c>
      <c r="HO33" t="s">
        <v>6</v>
      </c>
      <c r="HP33" t="s">
        <v>6</v>
      </c>
      <c r="HQ33" t="s">
        <v>6</v>
      </c>
      <c r="IF33">
        <v>-1</v>
      </c>
      <c r="IK33">
        <v>0</v>
      </c>
    </row>
    <row r="34" spans="1:255" x14ac:dyDescent="0.2">
      <c r="A34" s="2">
        <v>18</v>
      </c>
      <c r="B34" s="2">
        <v>1</v>
      </c>
      <c r="C34" s="2">
        <v>7</v>
      </c>
      <c r="D34" s="2"/>
      <c r="E34" s="2" t="s">
        <v>42</v>
      </c>
      <c r="F34" s="2" t="s">
        <v>43</v>
      </c>
      <c r="G34" s="2" t="s">
        <v>44</v>
      </c>
      <c r="H34" s="2" t="s">
        <v>45</v>
      </c>
      <c r="I34" s="2">
        <f>I28*J34</f>
        <v>709.9</v>
      </c>
      <c r="J34" s="2">
        <v>155</v>
      </c>
      <c r="K34" s="2">
        <v>155</v>
      </c>
      <c r="L34" s="2"/>
      <c r="M34" s="2"/>
      <c r="N34" s="2"/>
      <c r="O34" s="2">
        <f t="shared" si="21"/>
        <v>121</v>
      </c>
      <c r="P34" s="2">
        <f t="shared" si="22"/>
        <v>121</v>
      </c>
      <c r="Q34" s="2">
        <f t="shared" si="23"/>
        <v>0</v>
      </c>
      <c r="R34" s="2">
        <f t="shared" si="24"/>
        <v>0</v>
      </c>
      <c r="S34" s="2">
        <f t="shared" si="25"/>
        <v>0</v>
      </c>
      <c r="T34" s="2">
        <f t="shared" si="26"/>
        <v>0</v>
      </c>
      <c r="U34" s="2">
        <f t="shared" si="27"/>
        <v>0</v>
      </c>
      <c r="V34" s="2">
        <f t="shared" si="28"/>
        <v>0</v>
      </c>
      <c r="W34" s="2">
        <f t="shared" si="29"/>
        <v>0</v>
      </c>
      <c r="X34" s="2">
        <f t="shared" si="30"/>
        <v>0</v>
      </c>
      <c r="Y34" s="2">
        <f t="shared" si="31"/>
        <v>0</v>
      </c>
      <c r="Z34" s="2"/>
      <c r="AA34" s="2">
        <v>69994508</v>
      </c>
      <c r="AB34" s="2">
        <f t="shared" si="32"/>
        <v>0.17</v>
      </c>
      <c r="AC34" s="2">
        <f t="shared" si="58"/>
        <v>0.17</v>
      </c>
      <c r="AD34" s="2">
        <f t="shared" si="33"/>
        <v>0</v>
      </c>
      <c r="AE34" s="2">
        <f t="shared" si="34"/>
        <v>0</v>
      </c>
      <c r="AF34" s="2">
        <f t="shared" si="35"/>
        <v>0</v>
      </c>
      <c r="AG34" s="2">
        <f t="shared" si="36"/>
        <v>0</v>
      </c>
      <c r="AH34" s="2">
        <f t="shared" si="37"/>
        <v>0</v>
      </c>
      <c r="AI34" s="2">
        <f t="shared" si="38"/>
        <v>0</v>
      </c>
      <c r="AJ34" s="2">
        <f t="shared" si="39"/>
        <v>0</v>
      </c>
      <c r="AK34" s="2">
        <v>0.17</v>
      </c>
      <c r="AL34" s="110">
        <f>'1.Лок.смета.и.Акт'!F60</f>
        <v>0.17</v>
      </c>
      <c r="AM34" s="2">
        <v>0</v>
      </c>
      <c r="AN34" s="2">
        <v>0</v>
      </c>
      <c r="AO34" s="2">
        <v>0</v>
      </c>
      <c r="AP34" s="2">
        <v>0</v>
      </c>
      <c r="AQ34" s="2">
        <v>0</v>
      </c>
      <c r="AR34" s="2">
        <v>0</v>
      </c>
      <c r="AS34" s="2">
        <v>0</v>
      </c>
      <c r="AT34" s="2">
        <v>0</v>
      </c>
      <c r="AU34" s="2">
        <v>0</v>
      </c>
      <c r="AV34" s="2">
        <v>1</v>
      </c>
      <c r="AW34" s="2">
        <v>1</v>
      </c>
      <c r="AX34" s="2"/>
      <c r="AY34" s="2"/>
      <c r="AZ34" s="2">
        <v>1</v>
      </c>
      <c r="BA34" s="2">
        <v>1</v>
      </c>
      <c r="BB34" s="2">
        <v>1</v>
      </c>
      <c r="BC34" s="2">
        <v>1</v>
      </c>
      <c r="BD34" s="2" t="s">
        <v>6</v>
      </c>
      <c r="BE34" s="2" t="s">
        <v>6</v>
      </c>
      <c r="BF34" s="2" t="s">
        <v>6</v>
      </c>
      <c r="BG34" s="2" t="s">
        <v>6</v>
      </c>
      <c r="BH34" s="2">
        <v>3</v>
      </c>
      <c r="BI34" s="2">
        <v>1</v>
      </c>
      <c r="BJ34" s="2" t="s">
        <v>46</v>
      </c>
      <c r="BK34" s="2"/>
      <c r="BL34" s="2"/>
      <c r="BM34" s="2">
        <v>500001</v>
      </c>
      <c r="BN34" s="2">
        <v>0</v>
      </c>
      <c r="BO34" s="2" t="s">
        <v>6</v>
      </c>
      <c r="BP34" s="2">
        <v>0</v>
      </c>
      <c r="BQ34" s="2">
        <v>20</v>
      </c>
      <c r="BR34" s="2">
        <v>0</v>
      </c>
      <c r="BS34" s="2">
        <v>1</v>
      </c>
      <c r="BT34" s="2">
        <v>1</v>
      </c>
      <c r="BU34" s="2">
        <v>1</v>
      </c>
      <c r="BV34" s="2">
        <v>1</v>
      </c>
      <c r="BW34" s="2">
        <v>1</v>
      </c>
      <c r="BX34" s="2">
        <v>1</v>
      </c>
      <c r="BY34" s="2" t="s">
        <v>6</v>
      </c>
      <c r="BZ34" s="2">
        <v>0</v>
      </c>
      <c r="CA34" s="2">
        <v>0</v>
      </c>
      <c r="CB34" s="2" t="s">
        <v>6</v>
      </c>
      <c r="CC34" s="2"/>
      <c r="CD34" s="2"/>
      <c r="CE34" s="2">
        <v>0</v>
      </c>
      <c r="CF34" s="2">
        <v>0</v>
      </c>
      <c r="CG34" s="2">
        <v>0</v>
      </c>
      <c r="CH34" s="2"/>
      <c r="CI34" s="2"/>
      <c r="CJ34" s="2"/>
      <c r="CK34" s="2"/>
      <c r="CL34" s="2"/>
      <c r="CM34" s="2">
        <v>0</v>
      </c>
      <c r="CN34" s="2" t="s">
        <v>6</v>
      </c>
      <c r="CO34" s="2">
        <v>0</v>
      </c>
      <c r="CP34" s="2">
        <f t="shared" si="40"/>
        <v>121</v>
      </c>
      <c r="CQ34" s="2">
        <f t="shared" si="41"/>
        <v>0.17</v>
      </c>
      <c r="CR34" s="2">
        <f t="shared" si="42"/>
        <v>0</v>
      </c>
      <c r="CS34" s="2">
        <f t="shared" si="43"/>
        <v>0</v>
      </c>
      <c r="CT34" s="2">
        <f t="shared" si="44"/>
        <v>0</v>
      </c>
      <c r="CU34" s="2">
        <f t="shared" si="45"/>
        <v>0</v>
      </c>
      <c r="CV34" s="2">
        <f t="shared" si="46"/>
        <v>0</v>
      </c>
      <c r="CW34" s="2">
        <f t="shared" si="47"/>
        <v>0</v>
      </c>
      <c r="CX34" s="2">
        <f t="shared" si="48"/>
        <v>0</v>
      </c>
      <c r="CY34" s="2">
        <f>(((S34+(R34*IF(0,0,1)))*AT34)/100)</f>
        <v>0</v>
      </c>
      <c r="CZ34" s="2">
        <f>(((S34+(R34*IF(0,0,1)))*AU34)/100)</f>
        <v>0</v>
      </c>
      <c r="DA34" s="2"/>
      <c r="DB34" s="2"/>
      <c r="DC34" s="2" t="s">
        <v>6</v>
      </c>
      <c r="DD34" s="2" t="s">
        <v>6</v>
      </c>
      <c r="DE34" s="2" t="s">
        <v>6</v>
      </c>
      <c r="DF34" s="2" t="s">
        <v>6</v>
      </c>
      <c r="DG34" s="2" t="s">
        <v>6</v>
      </c>
      <c r="DH34" s="2" t="s">
        <v>6</v>
      </c>
      <c r="DI34" s="2" t="s">
        <v>6</v>
      </c>
      <c r="DJ34" s="2" t="s">
        <v>6</v>
      </c>
      <c r="DK34" s="2" t="s">
        <v>6</v>
      </c>
      <c r="DL34" s="2" t="s">
        <v>6</v>
      </c>
      <c r="DM34" s="2" t="s">
        <v>6</v>
      </c>
      <c r="DN34" s="2">
        <v>0</v>
      </c>
      <c r="DO34" s="2">
        <v>0</v>
      </c>
      <c r="DP34" s="2">
        <v>1</v>
      </c>
      <c r="DQ34" s="2">
        <v>1</v>
      </c>
      <c r="DR34" s="2"/>
      <c r="DS34" s="2"/>
      <c r="DT34" s="2"/>
      <c r="DU34" s="2">
        <v>1003</v>
      </c>
      <c r="DV34" s="2" t="s">
        <v>45</v>
      </c>
      <c r="DW34" s="2" t="s">
        <v>45</v>
      </c>
      <c r="DX34" s="2">
        <v>1</v>
      </c>
      <c r="DY34" s="2"/>
      <c r="DZ34" s="2" t="s">
        <v>6</v>
      </c>
      <c r="EA34" s="2" t="s">
        <v>6</v>
      </c>
      <c r="EB34" s="2" t="s">
        <v>6</v>
      </c>
      <c r="EC34" s="2" t="s">
        <v>6</v>
      </c>
      <c r="ED34" s="2"/>
      <c r="EE34" s="2">
        <v>35949445</v>
      </c>
      <c r="EF34" s="2">
        <v>20</v>
      </c>
      <c r="EG34" s="2" t="s">
        <v>31</v>
      </c>
      <c r="EH34" s="2">
        <v>0</v>
      </c>
      <c r="EI34" s="2" t="s">
        <v>6</v>
      </c>
      <c r="EJ34" s="2">
        <v>1</v>
      </c>
      <c r="EK34" s="2">
        <v>500001</v>
      </c>
      <c r="EL34" s="2" t="s">
        <v>32</v>
      </c>
      <c r="EM34" s="2" t="s">
        <v>33</v>
      </c>
      <c r="EN34" s="2"/>
      <c r="EO34" s="2" t="s">
        <v>6</v>
      </c>
      <c r="EP34" s="2"/>
      <c r="EQ34" s="2">
        <v>0</v>
      </c>
      <c r="ER34" s="2">
        <v>0.17</v>
      </c>
      <c r="ES34" s="110">
        <f>'1.Лок.смета.и.Акт'!F60</f>
        <v>0.17</v>
      </c>
      <c r="ET34" s="2">
        <v>0</v>
      </c>
      <c r="EU34" s="2">
        <v>0</v>
      </c>
      <c r="EV34" s="2">
        <v>0</v>
      </c>
      <c r="EW34" s="2">
        <v>0</v>
      </c>
      <c r="EX34" s="2">
        <v>0</v>
      </c>
      <c r="EY34" s="2"/>
      <c r="EZ34" s="2"/>
      <c r="FA34" s="2"/>
      <c r="FB34" s="2"/>
      <c r="FC34" s="2"/>
      <c r="FD34" s="2"/>
      <c r="FE34" s="2"/>
      <c r="FF34" s="2"/>
      <c r="FG34" s="2"/>
      <c r="FH34" s="2"/>
      <c r="FI34" s="2"/>
      <c r="FJ34" s="2"/>
      <c r="FK34" s="2"/>
      <c r="FL34" s="2"/>
      <c r="FM34" s="2"/>
      <c r="FN34" s="2"/>
      <c r="FO34" s="2"/>
      <c r="FP34" s="2"/>
      <c r="FQ34" s="2">
        <v>0</v>
      </c>
      <c r="FR34" s="2">
        <f t="shared" si="49"/>
        <v>0</v>
      </c>
      <c r="FS34" s="2">
        <v>0</v>
      </c>
      <c r="FT34" s="2"/>
      <c r="FU34" s="2"/>
      <c r="FV34" s="2"/>
      <c r="FW34" s="2"/>
      <c r="FX34" s="2">
        <v>0</v>
      </c>
      <c r="FY34" s="2">
        <v>0</v>
      </c>
      <c r="FZ34" s="2"/>
      <c r="GA34" s="2" t="s">
        <v>6</v>
      </c>
      <c r="GB34" s="2"/>
      <c r="GC34" s="2"/>
      <c r="GD34" s="2">
        <v>1</v>
      </c>
      <c r="GE34" s="2"/>
      <c r="GF34" s="2">
        <v>-327958249</v>
      </c>
      <c r="GG34" s="2">
        <v>2</v>
      </c>
      <c r="GH34" s="2">
        <v>1</v>
      </c>
      <c r="GI34" s="2">
        <v>-2</v>
      </c>
      <c r="GJ34" s="2">
        <v>0</v>
      </c>
      <c r="GK34" s="2">
        <v>0</v>
      </c>
      <c r="GL34" s="2">
        <f t="shared" si="50"/>
        <v>0</v>
      </c>
      <c r="GM34" s="2">
        <f t="shared" si="51"/>
        <v>121</v>
      </c>
      <c r="GN34" s="2">
        <f t="shared" si="52"/>
        <v>121</v>
      </c>
      <c r="GO34" s="2">
        <f t="shared" si="53"/>
        <v>0</v>
      </c>
      <c r="GP34" s="2">
        <f t="shared" si="54"/>
        <v>0</v>
      </c>
      <c r="GQ34" s="2"/>
      <c r="GR34" s="2">
        <v>0</v>
      </c>
      <c r="GS34" s="2">
        <v>3</v>
      </c>
      <c r="GT34" s="2">
        <v>0</v>
      </c>
      <c r="GU34" s="2" t="s">
        <v>6</v>
      </c>
      <c r="GV34" s="2">
        <f t="shared" si="55"/>
        <v>0</v>
      </c>
      <c r="GW34" s="2">
        <v>1</v>
      </c>
      <c r="GX34" s="2">
        <f t="shared" si="56"/>
        <v>0</v>
      </c>
      <c r="GY34" s="2"/>
      <c r="GZ34" s="2"/>
      <c r="HA34" s="2">
        <v>0</v>
      </c>
      <c r="HB34" s="2">
        <v>0</v>
      </c>
      <c r="HC34" s="2">
        <f t="shared" si="57"/>
        <v>0</v>
      </c>
      <c r="HD34" s="2"/>
      <c r="HE34" s="2" t="s">
        <v>6</v>
      </c>
      <c r="HF34" s="2" t="s">
        <v>6</v>
      </c>
      <c r="HG34" s="2"/>
      <c r="HH34" s="2"/>
      <c r="HI34" s="2"/>
      <c r="HJ34" s="2"/>
      <c r="HK34" s="2"/>
      <c r="HL34" s="2"/>
      <c r="HM34" s="2" t="s">
        <v>6</v>
      </c>
      <c r="HN34" s="2" t="s">
        <v>6</v>
      </c>
      <c r="HO34" s="2" t="s">
        <v>6</v>
      </c>
      <c r="HP34" s="2" t="s">
        <v>6</v>
      </c>
      <c r="HQ34" s="2" t="s">
        <v>6</v>
      </c>
      <c r="HR34" s="2"/>
      <c r="HS34" s="2"/>
      <c r="HT34" s="2"/>
      <c r="HU34" s="2"/>
      <c r="HV34" s="2"/>
      <c r="HW34" s="2"/>
      <c r="HX34" s="2"/>
      <c r="HY34" s="2"/>
      <c r="HZ34" s="2"/>
      <c r="IA34" s="2"/>
      <c r="IB34" s="2"/>
      <c r="IC34" s="2"/>
      <c r="ID34" s="2"/>
      <c r="IE34" s="2"/>
      <c r="IF34" s="2">
        <v>-1</v>
      </c>
      <c r="IG34" s="2"/>
      <c r="IH34" s="2"/>
      <c r="II34" s="2"/>
      <c r="IJ34" s="2"/>
      <c r="IK34" s="2">
        <v>0</v>
      </c>
      <c r="IL34" s="2"/>
      <c r="IM34" s="2"/>
      <c r="IN34" s="2"/>
      <c r="IO34" s="2"/>
      <c r="IP34" s="2"/>
      <c r="IQ34" s="2"/>
      <c r="IR34" s="2"/>
      <c r="IS34" s="2"/>
      <c r="IT34" s="2"/>
      <c r="IU34" s="2"/>
    </row>
    <row r="35" spans="1:255" x14ac:dyDescent="0.2">
      <c r="A35">
        <v>18</v>
      </c>
      <c r="B35">
        <v>1</v>
      </c>
      <c r="C35">
        <v>22</v>
      </c>
      <c r="E35" t="s">
        <v>42</v>
      </c>
      <c r="F35" t="e">
        <f>'ТЗ '!#REF!</f>
        <v>#REF!</v>
      </c>
      <c r="G35" t="s">
        <v>44</v>
      </c>
      <c r="H35" t="s">
        <v>45</v>
      </c>
      <c r="I35">
        <f>I29*J35</f>
        <v>709.9</v>
      </c>
      <c r="J35" s="208">
        <f>'5.Ведомость_списания'!F30</f>
        <v>155</v>
      </c>
      <c r="K35">
        <v>155</v>
      </c>
      <c r="O35">
        <f t="shared" si="21"/>
        <v>1503</v>
      </c>
      <c r="P35">
        <f t="shared" si="22"/>
        <v>1503</v>
      </c>
      <c r="Q35">
        <f t="shared" si="23"/>
        <v>0</v>
      </c>
      <c r="R35">
        <f t="shared" si="24"/>
        <v>0</v>
      </c>
      <c r="S35">
        <f t="shared" si="25"/>
        <v>0</v>
      </c>
      <c r="T35">
        <f t="shared" si="26"/>
        <v>0</v>
      </c>
      <c r="U35">
        <f t="shared" si="27"/>
        <v>0</v>
      </c>
      <c r="V35">
        <f t="shared" si="28"/>
        <v>0</v>
      </c>
      <c r="W35">
        <f t="shared" si="29"/>
        <v>0</v>
      </c>
      <c r="X35">
        <f t="shared" si="30"/>
        <v>0</v>
      </c>
      <c r="Y35">
        <f t="shared" si="31"/>
        <v>0</v>
      </c>
      <c r="AA35">
        <v>69994509</v>
      </c>
      <c r="AB35">
        <f t="shared" si="32"/>
        <v>0.28000000000000003</v>
      </c>
      <c r="AC35">
        <f t="shared" si="58"/>
        <v>0.28000000000000003</v>
      </c>
      <c r="AD35">
        <f t="shared" si="33"/>
        <v>0</v>
      </c>
      <c r="AE35">
        <f t="shared" si="34"/>
        <v>0</v>
      </c>
      <c r="AF35">
        <f t="shared" si="35"/>
        <v>0</v>
      </c>
      <c r="AG35">
        <f t="shared" si="36"/>
        <v>0</v>
      </c>
      <c r="AH35">
        <f t="shared" si="37"/>
        <v>0</v>
      </c>
      <c r="AI35">
        <f t="shared" si="38"/>
        <v>0</v>
      </c>
      <c r="AJ35">
        <f t="shared" si="39"/>
        <v>0</v>
      </c>
      <c r="AK35">
        <v>0.28000000000000003</v>
      </c>
      <c r="AL35">
        <v>0.28000000000000003</v>
      </c>
      <c r="AM35">
        <v>0</v>
      </c>
      <c r="AN35">
        <v>0</v>
      </c>
      <c r="AO35">
        <v>0</v>
      </c>
      <c r="AP35">
        <v>0</v>
      </c>
      <c r="AQ35">
        <v>0</v>
      </c>
      <c r="AR35">
        <v>0</v>
      </c>
      <c r="AS35">
        <v>0</v>
      </c>
      <c r="AT35">
        <v>0</v>
      </c>
      <c r="AU35">
        <v>0</v>
      </c>
      <c r="AV35">
        <v>1</v>
      </c>
      <c r="AW35">
        <v>1</v>
      </c>
      <c r="AZ35">
        <v>1</v>
      </c>
      <c r="BA35">
        <v>1</v>
      </c>
      <c r="BB35">
        <v>1</v>
      </c>
      <c r="BC35">
        <v>7.56</v>
      </c>
      <c r="BD35" t="s">
        <v>6</v>
      </c>
      <c r="BE35" t="s">
        <v>6</v>
      </c>
      <c r="BF35" t="s">
        <v>6</v>
      </c>
      <c r="BG35" t="s">
        <v>6</v>
      </c>
      <c r="BH35">
        <v>3</v>
      </c>
      <c r="BI35">
        <v>1</v>
      </c>
      <c r="BJ35" t="s">
        <v>46</v>
      </c>
      <c r="BM35">
        <v>500001</v>
      </c>
      <c r="BN35">
        <v>0</v>
      </c>
      <c r="BO35" t="s">
        <v>6</v>
      </c>
      <c r="BP35">
        <v>0</v>
      </c>
      <c r="BQ35">
        <v>20</v>
      </c>
      <c r="BR35">
        <v>0</v>
      </c>
      <c r="BS35">
        <v>1</v>
      </c>
      <c r="BT35">
        <v>1</v>
      </c>
      <c r="BU35">
        <v>1</v>
      </c>
      <c r="BV35">
        <v>1</v>
      </c>
      <c r="BW35">
        <v>1</v>
      </c>
      <c r="BX35">
        <v>1</v>
      </c>
      <c r="BY35" t="s">
        <v>6</v>
      </c>
      <c r="BZ35">
        <v>0</v>
      </c>
      <c r="CA35">
        <v>0</v>
      </c>
      <c r="CB35" t="s">
        <v>6</v>
      </c>
      <c r="CE35">
        <v>0</v>
      </c>
      <c r="CF35">
        <v>0</v>
      </c>
      <c r="CG35">
        <v>0</v>
      </c>
      <c r="CM35">
        <v>0</v>
      </c>
      <c r="CN35" t="s">
        <v>6</v>
      </c>
      <c r="CO35">
        <v>0</v>
      </c>
      <c r="CP35">
        <f t="shared" si="40"/>
        <v>1503</v>
      </c>
      <c r="CQ35">
        <f t="shared" si="41"/>
        <v>2.1168</v>
      </c>
      <c r="CR35">
        <f t="shared" si="42"/>
        <v>0</v>
      </c>
      <c r="CS35">
        <f t="shared" si="43"/>
        <v>0</v>
      </c>
      <c r="CT35">
        <f t="shared" si="44"/>
        <v>0</v>
      </c>
      <c r="CU35">
        <f t="shared" si="45"/>
        <v>0</v>
      </c>
      <c r="CV35">
        <f t="shared" si="46"/>
        <v>0</v>
      </c>
      <c r="CW35">
        <f t="shared" si="47"/>
        <v>0</v>
      </c>
      <c r="CX35">
        <f t="shared" si="48"/>
        <v>0</v>
      </c>
      <c r="CY35">
        <f>(S35+R35)*(BZ35/100)</f>
        <v>0</v>
      </c>
      <c r="CZ35">
        <f>(S35+R35)*(CA35/100)</f>
        <v>0</v>
      </c>
      <c r="DC35" t="s">
        <v>6</v>
      </c>
      <c r="DD35" t="s">
        <v>6</v>
      </c>
      <c r="DE35" t="s">
        <v>6</v>
      </c>
      <c r="DF35" t="s">
        <v>6</v>
      </c>
      <c r="DG35" t="s">
        <v>6</v>
      </c>
      <c r="DH35" t="s">
        <v>6</v>
      </c>
      <c r="DI35" t="s">
        <v>6</v>
      </c>
      <c r="DJ35" t="s">
        <v>6</v>
      </c>
      <c r="DK35" t="s">
        <v>6</v>
      </c>
      <c r="DL35" t="s">
        <v>6</v>
      </c>
      <c r="DM35" t="s">
        <v>6</v>
      </c>
      <c r="DN35">
        <v>0</v>
      </c>
      <c r="DO35">
        <v>0</v>
      </c>
      <c r="DP35">
        <v>1</v>
      </c>
      <c r="DQ35">
        <v>1</v>
      </c>
      <c r="DU35">
        <v>1003</v>
      </c>
      <c r="DV35" t="s">
        <v>45</v>
      </c>
      <c r="DW35" t="e">
        <f>'ТЗ '!#REF!</f>
        <v>#REF!</v>
      </c>
      <c r="DX35">
        <v>1</v>
      </c>
      <c r="DZ35" t="s">
        <v>6</v>
      </c>
      <c r="EA35" t="s">
        <v>6</v>
      </c>
      <c r="EB35" t="s">
        <v>6</v>
      </c>
      <c r="EC35" t="s">
        <v>6</v>
      </c>
      <c r="EE35">
        <v>35949445</v>
      </c>
      <c r="EF35">
        <v>20</v>
      </c>
      <c r="EG35" t="s">
        <v>31</v>
      </c>
      <c r="EH35">
        <v>0</v>
      </c>
      <c r="EI35" t="s">
        <v>6</v>
      </c>
      <c r="EJ35">
        <v>1</v>
      </c>
      <c r="EK35">
        <v>500001</v>
      </c>
      <c r="EL35" t="s">
        <v>32</v>
      </c>
      <c r="EM35" t="s">
        <v>33</v>
      </c>
      <c r="EO35" t="s">
        <v>6</v>
      </c>
      <c r="EQ35">
        <v>0</v>
      </c>
      <c r="ER35">
        <v>0.28000000000000003</v>
      </c>
      <c r="ES35">
        <v>0.28000000000000003</v>
      </c>
      <c r="ET35">
        <v>0</v>
      </c>
      <c r="EU35">
        <v>0</v>
      </c>
      <c r="EV35">
        <v>0</v>
      </c>
      <c r="EW35">
        <v>0</v>
      </c>
      <c r="EX35">
        <v>0</v>
      </c>
      <c r="EZ35">
        <v>5</v>
      </c>
      <c r="FC35">
        <v>0</v>
      </c>
      <c r="FD35">
        <v>18</v>
      </c>
      <c r="FF35">
        <v>2</v>
      </c>
      <c r="FQ35">
        <v>0</v>
      </c>
      <c r="FR35">
        <f t="shared" si="49"/>
        <v>0</v>
      </c>
      <c r="FS35">
        <v>0</v>
      </c>
      <c r="FX35">
        <v>0</v>
      </c>
      <c r="FY35">
        <v>0</v>
      </c>
      <c r="GA35" t="s">
        <v>47</v>
      </c>
      <c r="GD35">
        <v>1</v>
      </c>
      <c r="GF35">
        <v>-327958249</v>
      </c>
      <c r="GG35">
        <v>2</v>
      </c>
      <c r="GH35">
        <v>3</v>
      </c>
      <c r="GI35">
        <v>5</v>
      </c>
      <c r="GJ35">
        <v>0</v>
      </c>
      <c r="GK35">
        <v>0</v>
      </c>
      <c r="GL35">
        <f t="shared" si="50"/>
        <v>0</v>
      </c>
      <c r="GM35">
        <f t="shared" si="51"/>
        <v>1503</v>
      </c>
      <c r="GN35">
        <f t="shared" si="52"/>
        <v>1503</v>
      </c>
      <c r="GO35">
        <f t="shared" si="53"/>
        <v>0</v>
      </c>
      <c r="GP35">
        <f t="shared" si="54"/>
        <v>0</v>
      </c>
      <c r="GR35">
        <v>1</v>
      </c>
      <c r="GS35">
        <v>1</v>
      </c>
      <c r="GT35">
        <v>0</v>
      </c>
      <c r="GU35" t="s">
        <v>6</v>
      </c>
      <c r="GV35">
        <f t="shared" si="55"/>
        <v>0</v>
      </c>
      <c r="GW35">
        <v>1</v>
      </c>
      <c r="GX35">
        <f t="shared" si="56"/>
        <v>0</v>
      </c>
      <c r="HA35">
        <v>0</v>
      </c>
      <c r="HB35">
        <v>0</v>
      </c>
      <c r="HC35">
        <f t="shared" si="57"/>
        <v>0</v>
      </c>
      <c r="HE35" t="s">
        <v>35</v>
      </c>
      <c r="HF35" t="s">
        <v>36</v>
      </c>
      <c r="HM35" t="s">
        <v>6</v>
      </c>
      <c r="HN35" t="s">
        <v>6</v>
      </c>
      <c r="HO35" t="s">
        <v>6</v>
      </c>
      <c r="HP35" t="s">
        <v>6</v>
      </c>
      <c r="HQ35" t="s">
        <v>6</v>
      </c>
      <c r="IF35">
        <v>-1</v>
      </c>
      <c r="IK35">
        <v>0</v>
      </c>
    </row>
    <row r="36" spans="1:255" x14ac:dyDescent="0.2">
      <c r="A36" s="2">
        <v>18</v>
      </c>
      <c r="B36" s="2">
        <v>1</v>
      </c>
      <c r="C36" s="2">
        <v>8</v>
      </c>
      <c r="D36" s="2"/>
      <c r="E36" s="2" t="s">
        <v>48</v>
      </c>
      <c r="F36" s="2" t="s">
        <v>49</v>
      </c>
      <c r="G36" s="2" t="s">
        <v>50</v>
      </c>
      <c r="H36" s="2" t="s">
        <v>45</v>
      </c>
      <c r="I36" s="2">
        <f>I28*J36</f>
        <v>366.4</v>
      </c>
      <c r="J36" s="2">
        <v>80</v>
      </c>
      <c r="K36" s="2">
        <v>80</v>
      </c>
      <c r="L36" s="2"/>
      <c r="M36" s="2"/>
      <c r="N36" s="2"/>
      <c r="O36" s="2">
        <f t="shared" si="21"/>
        <v>638</v>
      </c>
      <c r="P36" s="2">
        <f t="shared" si="22"/>
        <v>638</v>
      </c>
      <c r="Q36" s="2">
        <f t="shared" si="23"/>
        <v>0</v>
      </c>
      <c r="R36" s="2">
        <f t="shared" si="24"/>
        <v>0</v>
      </c>
      <c r="S36" s="2">
        <f t="shared" si="25"/>
        <v>0</v>
      </c>
      <c r="T36" s="2">
        <f t="shared" si="26"/>
        <v>0</v>
      </c>
      <c r="U36" s="2">
        <f t="shared" si="27"/>
        <v>0</v>
      </c>
      <c r="V36" s="2">
        <f t="shared" si="28"/>
        <v>0</v>
      </c>
      <c r="W36" s="2">
        <f t="shared" si="29"/>
        <v>0</v>
      </c>
      <c r="X36" s="2">
        <f t="shared" si="30"/>
        <v>0</v>
      </c>
      <c r="Y36" s="2">
        <f t="shared" si="31"/>
        <v>0</v>
      </c>
      <c r="Z36" s="2"/>
      <c r="AA36" s="2">
        <v>69994508</v>
      </c>
      <c r="AB36" s="2">
        <f t="shared" si="32"/>
        <v>1.74</v>
      </c>
      <c r="AC36" s="2">
        <f t="shared" si="58"/>
        <v>1.74</v>
      </c>
      <c r="AD36" s="2">
        <f t="shared" si="33"/>
        <v>0</v>
      </c>
      <c r="AE36" s="2">
        <f t="shared" si="34"/>
        <v>0</v>
      </c>
      <c r="AF36" s="2">
        <f t="shared" si="35"/>
        <v>0</v>
      </c>
      <c r="AG36" s="2">
        <f t="shared" si="36"/>
        <v>0</v>
      </c>
      <c r="AH36" s="2">
        <f t="shared" si="37"/>
        <v>0</v>
      </c>
      <c r="AI36" s="2">
        <f t="shared" si="38"/>
        <v>0</v>
      </c>
      <c r="AJ36" s="2">
        <f t="shared" si="39"/>
        <v>0</v>
      </c>
      <c r="AK36" s="2">
        <v>1.74</v>
      </c>
      <c r="AL36" s="110">
        <f>'1.Лок.смета.и.Акт'!F62</f>
        <v>1.74</v>
      </c>
      <c r="AM36" s="2">
        <v>0</v>
      </c>
      <c r="AN36" s="2">
        <v>0</v>
      </c>
      <c r="AO36" s="2">
        <v>0</v>
      </c>
      <c r="AP36" s="2">
        <v>0</v>
      </c>
      <c r="AQ36" s="2">
        <v>0</v>
      </c>
      <c r="AR36" s="2">
        <v>0</v>
      </c>
      <c r="AS36" s="2">
        <v>0</v>
      </c>
      <c r="AT36" s="2">
        <v>0</v>
      </c>
      <c r="AU36" s="2">
        <v>0</v>
      </c>
      <c r="AV36" s="2">
        <v>1</v>
      </c>
      <c r="AW36" s="2">
        <v>1</v>
      </c>
      <c r="AX36" s="2"/>
      <c r="AY36" s="2"/>
      <c r="AZ36" s="2">
        <v>1</v>
      </c>
      <c r="BA36" s="2">
        <v>1</v>
      </c>
      <c r="BB36" s="2">
        <v>1</v>
      </c>
      <c r="BC36" s="2">
        <v>1</v>
      </c>
      <c r="BD36" s="2" t="s">
        <v>6</v>
      </c>
      <c r="BE36" s="2" t="s">
        <v>6</v>
      </c>
      <c r="BF36" s="2" t="s">
        <v>6</v>
      </c>
      <c r="BG36" s="2" t="s">
        <v>6</v>
      </c>
      <c r="BH36" s="2">
        <v>3</v>
      </c>
      <c r="BI36" s="2">
        <v>1</v>
      </c>
      <c r="BJ36" s="2" t="s">
        <v>51</v>
      </c>
      <c r="BK36" s="2"/>
      <c r="BL36" s="2"/>
      <c r="BM36" s="2">
        <v>500001</v>
      </c>
      <c r="BN36" s="2">
        <v>0</v>
      </c>
      <c r="BO36" s="2" t="s">
        <v>6</v>
      </c>
      <c r="BP36" s="2">
        <v>0</v>
      </c>
      <c r="BQ36" s="2">
        <v>20</v>
      </c>
      <c r="BR36" s="2">
        <v>0</v>
      </c>
      <c r="BS36" s="2">
        <v>1</v>
      </c>
      <c r="BT36" s="2">
        <v>1</v>
      </c>
      <c r="BU36" s="2">
        <v>1</v>
      </c>
      <c r="BV36" s="2">
        <v>1</v>
      </c>
      <c r="BW36" s="2">
        <v>1</v>
      </c>
      <c r="BX36" s="2">
        <v>1</v>
      </c>
      <c r="BY36" s="2" t="s">
        <v>6</v>
      </c>
      <c r="BZ36" s="2">
        <v>0</v>
      </c>
      <c r="CA36" s="2">
        <v>0</v>
      </c>
      <c r="CB36" s="2" t="s">
        <v>6</v>
      </c>
      <c r="CC36" s="2"/>
      <c r="CD36" s="2"/>
      <c r="CE36" s="2">
        <v>0</v>
      </c>
      <c r="CF36" s="2">
        <v>0</v>
      </c>
      <c r="CG36" s="2">
        <v>0</v>
      </c>
      <c r="CH36" s="2"/>
      <c r="CI36" s="2"/>
      <c r="CJ36" s="2"/>
      <c r="CK36" s="2"/>
      <c r="CL36" s="2"/>
      <c r="CM36" s="2">
        <v>0</v>
      </c>
      <c r="CN36" s="2" t="s">
        <v>6</v>
      </c>
      <c r="CO36" s="2">
        <v>0</v>
      </c>
      <c r="CP36" s="2">
        <f t="shared" si="40"/>
        <v>638</v>
      </c>
      <c r="CQ36" s="2">
        <f t="shared" si="41"/>
        <v>1.74</v>
      </c>
      <c r="CR36" s="2">
        <f t="shared" si="42"/>
        <v>0</v>
      </c>
      <c r="CS36" s="2">
        <f t="shared" si="43"/>
        <v>0</v>
      </c>
      <c r="CT36" s="2">
        <f t="shared" si="44"/>
        <v>0</v>
      </c>
      <c r="CU36" s="2">
        <f t="shared" si="45"/>
        <v>0</v>
      </c>
      <c r="CV36" s="2">
        <f t="shared" si="46"/>
        <v>0</v>
      </c>
      <c r="CW36" s="2">
        <f t="shared" si="47"/>
        <v>0</v>
      </c>
      <c r="CX36" s="2">
        <f t="shared" si="48"/>
        <v>0</v>
      </c>
      <c r="CY36" s="2">
        <f>(((S36+(R36*IF(0,0,1)))*AT36)/100)</f>
        <v>0</v>
      </c>
      <c r="CZ36" s="2">
        <f>(((S36+(R36*IF(0,0,1)))*AU36)/100)</f>
        <v>0</v>
      </c>
      <c r="DA36" s="2"/>
      <c r="DB36" s="2"/>
      <c r="DC36" s="2" t="s">
        <v>6</v>
      </c>
      <c r="DD36" s="2" t="s">
        <v>6</v>
      </c>
      <c r="DE36" s="2" t="s">
        <v>6</v>
      </c>
      <c r="DF36" s="2" t="s">
        <v>6</v>
      </c>
      <c r="DG36" s="2" t="s">
        <v>6</v>
      </c>
      <c r="DH36" s="2" t="s">
        <v>6</v>
      </c>
      <c r="DI36" s="2" t="s">
        <v>6</v>
      </c>
      <c r="DJ36" s="2" t="s">
        <v>6</v>
      </c>
      <c r="DK36" s="2" t="s">
        <v>6</v>
      </c>
      <c r="DL36" s="2" t="s">
        <v>6</v>
      </c>
      <c r="DM36" s="2" t="s">
        <v>6</v>
      </c>
      <c r="DN36" s="2">
        <v>0</v>
      </c>
      <c r="DO36" s="2">
        <v>0</v>
      </c>
      <c r="DP36" s="2">
        <v>1</v>
      </c>
      <c r="DQ36" s="2">
        <v>1</v>
      </c>
      <c r="DR36" s="2"/>
      <c r="DS36" s="2"/>
      <c r="DT36" s="2"/>
      <c r="DU36" s="2">
        <v>1003</v>
      </c>
      <c r="DV36" s="2" t="s">
        <v>45</v>
      </c>
      <c r="DW36" s="2" t="s">
        <v>45</v>
      </c>
      <c r="DX36" s="2">
        <v>1</v>
      </c>
      <c r="DY36" s="2"/>
      <c r="DZ36" s="2" t="s">
        <v>6</v>
      </c>
      <c r="EA36" s="2" t="s">
        <v>6</v>
      </c>
      <c r="EB36" s="2" t="s">
        <v>6</v>
      </c>
      <c r="EC36" s="2" t="s">
        <v>6</v>
      </c>
      <c r="ED36" s="2"/>
      <c r="EE36" s="2">
        <v>35949445</v>
      </c>
      <c r="EF36" s="2">
        <v>20</v>
      </c>
      <c r="EG36" s="2" t="s">
        <v>31</v>
      </c>
      <c r="EH36" s="2">
        <v>0</v>
      </c>
      <c r="EI36" s="2" t="s">
        <v>6</v>
      </c>
      <c r="EJ36" s="2">
        <v>1</v>
      </c>
      <c r="EK36" s="2">
        <v>500001</v>
      </c>
      <c r="EL36" s="2" t="s">
        <v>32</v>
      </c>
      <c r="EM36" s="2" t="s">
        <v>33</v>
      </c>
      <c r="EN36" s="2"/>
      <c r="EO36" s="2" t="s">
        <v>6</v>
      </c>
      <c r="EP36" s="2"/>
      <c r="EQ36" s="2">
        <v>0</v>
      </c>
      <c r="ER36" s="2">
        <v>1.74</v>
      </c>
      <c r="ES36" s="110">
        <f>'1.Лок.смета.и.Акт'!F62</f>
        <v>1.74</v>
      </c>
      <c r="ET36" s="2">
        <v>0</v>
      </c>
      <c r="EU36" s="2">
        <v>0</v>
      </c>
      <c r="EV36" s="2">
        <v>0</v>
      </c>
      <c r="EW36" s="2">
        <v>0</v>
      </c>
      <c r="EX36" s="2">
        <v>0</v>
      </c>
      <c r="EY36" s="2"/>
      <c r="EZ36" s="2"/>
      <c r="FA36" s="2"/>
      <c r="FB36" s="2"/>
      <c r="FC36" s="2"/>
      <c r="FD36" s="2"/>
      <c r="FE36" s="2"/>
      <c r="FF36" s="2"/>
      <c r="FG36" s="2"/>
      <c r="FH36" s="2"/>
      <c r="FI36" s="2"/>
      <c r="FJ36" s="2"/>
      <c r="FK36" s="2"/>
      <c r="FL36" s="2"/>
      <c r="FM36" s="2"/>
      <c r="FN36" s="2"/>
      <c r="FO36" s="2"/>
      <c r="FP36" s="2"/>
      <c r="FQ36" s="2">
        <v>0</v>
      </c>
      <c r="FR36" s="2">
        <f t="shared" si="49"/>
        <v>0</v>
      </c>
      <c r="FS36" s="2">
        <v>0</v>
      </c>
      <c r="FT36" s="2"/>
      <c r="FU36" s="2"/>
      <c r="FV36" s="2"/>
      <c r="FW36" s="2"/>
      <c r="FX36" s="2">
        <v>0</v>
      </c>
      <c r="FY36" s="2">
        <v>0</v>
      </c>
      <c r="FZ36" s="2"/>
      <c r="GA36" s="2" t="s">
        <v>6</v>
      </c>
      <c r="GB36" s="2"/>
      <c r="GC36" s="2"/>
      <c r="GD36" s="2">
        <v>1</v>
      </c>
      <c r="GE36" s="2"/>
      <c r="GF36" s="2">
        <v>-887129780</v>
      </c>
      <c r="GG36" s="2">
        <v>2</v>
      </c>
      <c r="GH36" s="2">
        <v>1</v>
      </c>
      <c r="GI36" s="2">
        <v>-2</v>
      </c>
      <c r="GJ36" s="2">
        <v>0</v>
      </c>
      <c r="GK36" s="2">
        <v>0</v>
      </c>
      <c r="GL36" s="2">
        <f t="shared" si="50"/>
        <v>0</v>
      </c>
      <c r="GM36" s="2">
        <f t="shared" si="51"/>
        <v>638</v>
      </c>
      <c r="GN36" s="2">
        <f t="shared" si="52"/>
        <v>638</v>
      </c>
      <c r="GO36" s="2">
        <f t="shared" si="53"/>
        <v>0</v>
      </c>
      <c r="GP36" s="2">
        <f t="shared" si="54"/>
        <v>0</v>
      </c>
      <c r="GQ36" s="2"/>
      <c r="GR36" s="2">
        <v>0</v>
      </c>
      <c r="GS36" s="2">
        <v>3</v>
      </c>
      <c r="GT36" s="2">
        <v>0</v>
      </c>
      <c r="GU36" s="2" t="s">
        <v>6</v>
      </c>
      <c r="GV36" s="2">
        <f t="shared" si="55"/>
        <v>0</v>
      </c>
      <c r="GW36" s="2">
        <v>1</v>
      </c>
      <c r="GX36" s="2">
        <f t="shared" si="56"/>
        <v>0</v>
      </c>
      <c r="GY36" s="2"/>
      <c r="GZ36" s="2"/>
      <c r="HA36" s="2">
        <v>0</v>
      </c>
      <c r="HB36" s="2">
        <v>0</v>
      </c>
      <c r="HC36" s="2">
        <f t="shared" si="57"/>
        <v>0</v>
      </c>
      <c r="HD36" s="2"/>
      <c r="HE36" s="2" t="s">
        <v>6</v>
      </c>
      <c r="HF36" s="2" t="s">
        <v>6</v>
      </c>
      <c r="HG36" s="2"/>
      <c r="HH36" s="2"/>
      <c r="HI36" s="2"/>
      <c r="HJ36" s="2"/>
      <c r="HK36" s="2"/>
      <c r="HL36" s="2"/>
      <c r="HM36" s="2" t="s">
        <v>6</v>
      </c>
      <c r="HN36" s="2" t="s">
        <v>6</v>
      </c>
      <c r="HO36" s="2" t="s">
        <v>6</v>
      </c>
      <c r="HP36" s="2" t="s">
        <v>6</v>
      </c>
      <c r="HQ36" s="2" t="s">
        <v>6</v>
      </c>
      <c r="HR36" s="2"/>
      <c r="HS36" s="2"/>
      <c r="HT36" s="2"/>
      <c r="HU36" s="2"/>
      <c r="HV36" s="2"/>
      <c r="HW36" s="2"/>
      <c r="HX36" s="2"/>
      <c r="HY36" s="2"/>
      <c r="HZ36" s="2"/>
      <c r="IA36" s="2"/>
      <c r="IB36" s="2"/>
      <c r="IC36" s="2"/>
      <c r="ID36" s="2"/>
      <c r="IE36" s="2"/>
      <c r="IF36" s="2">
        <v>-1</v>
      </c>
      <c r="IG36" s="2"/>
      <c r="IH36" s="2"/>
      <c r="II36" s="2"/>
      <c r="IJ36" s="2"/>
      <c r="IK36" s="2">
        <v>0</v>
      </c>
      <c r="IL36" s="2"/>
      <c r="IM36" s="2"/>
      <c r="IN36" s="2"/>
      <c r="IO36" s="2"/>
      <c r="IP36" s="2"/>
      <c r="IQ36" s="2"/>
      <c r="IR36" s="2"/>
      <c r="IS36" s="2"/>
      <c r="IT36" s="2"/>
      <c r="IU36" s="2"/>
    </row>
    <row r="37" spans="1:255" x14ac:dyDescent="0.2">
      <c r="A37">
        <v>18</v>
      </c>
      <c r="B37">
        <v>1</v>
      </c>
      <c r="C37">
        <v>23</v>
      </c>
      <c r="E37" t="s">
        <v>48</v>
      </c>
      <c r="F37" t="e">
        <f>'ТЗ '!#REF!</f>
        <v>#REF!</v>
      </c>
      <c r="G37" t="s">
        <v>50</v>
      </c>
      <c r="H37" t="s">
        <v>45</v>
      </c>
      <c r="I37">
        <f>I29*J37</f>
        <v>366.4</v>
      </c>
      <c r="J37" s="208">
        <f>'5.Ведомость_списания'!F31</f>
        <v>80</v>
      </c>
      <c r="K37">
        <v>80</v>
      </c>
      <c r="O37">
        <f t="shared" si="21"/>
        <v>776</v>
      </c>
      <c r="P37">
        <f t="shared" si="22"/>
        <v>776</v>
      </c>
      <c r="Q37">
        <f t="shared" si="23"/>
        <v>0</v>
      </c>
      <c r="R37">
        <f t="shared" si="24"/>
        <v>0</v>
      </c>
      <c r="S37">
        <f t="shared" si="25"/>
        <v>0</v>
      </c>
      <c r="T37">
        <f t="shared" si="26"/>
        <v>0</v>
      </c>
      <c r="U37">
        <f t="shared" si="27"/>
        <v>0</v>
      </c>
      <c r="V37">
        <f t="shared" si="28"/>
        <v>0</v>
      </c>
      <c r="W37">
        <f t="shared" si="29"/>
        <v>0</v>
      </c>
      <c r="X37">
        <f t="shared" si="30"/>
        <v>0</v>
      </c>
      <c r="Y37">
        <f t="shared" si="31"/>
        <v>0</v>
      </c>
      <c r="AA37">
        <v>69994509</v>
      </c>
      <c r="AB37">
        <f t="shared" si="32"/>
        <v>0.28000000000000003</v>
      </c>
      <c r="AC37">
        <f t="shared" si="58"/>
        <v>0.28000000000000003</v>
      </c>
      <c r="AD37">
        <f t="shared" si="33"/>
        <v>0</v>
      </c>
      <c r="AE37">
        <f t="shared" si="34"/>
        <v>0</v>
      </c>
      <c r="AF37">
        <f t="shared" si="35"/>
        <v>0</v>
      </c>
      <c r="AG37">
        <f t="shared" si="36"/>
        <v>0</v>
      </c>
      <c r="AH37">
        <f t="shared" si="37"/>
        <v>0</v>
      </c>
      <c r="AI37">
        <f t="shared" si="38"/>
        <v>0</v>
      </c>
      <c r="AJ37">
        <f t="shared" si="39"/>
        <v>0</v>
      </c>
      <c r="AK37">
        <v>0.28000000000000003</v>
      </c>
      <c r="AL37">
        <v>0.28000000000000003</v>
      </c>
      <c r="AM37">
        <v>0</v>
      </c>
      <c r="AN37">
        <v>0</v>
      </c>
      <c r="AO37">
        <v>0</v>
      </c>
      <c r="AP37">
        <v>0</v>
      </c>
      <c r="AQ37">
        <v>0</v>
      </c>
      <c r="AR37">
        <v>0</v>
      </c>
      <c r="AS37">
        <v>0</v>
      </c>
      <c r="AT37">
        <v>0</v>
      </c>
      <c r="AU37">
        <v>0</v>
      </c>
      <c r="AV37">
        <v>1</v>
      </c>
      <c r="AW37">
        <v>1</v>
      </c>
      <c r="AZ37">
        <v>1</v>
      </c>
      <c r="BA37">
        <v>1</v>
      </c>
      <c r="BB37">
        <v>1</v>
      </c>
      <c r="BC37">
        <v>7.56</v>
      </c>
      <c r="BD37" t="s">
        <v>6</v>
      </c>
      <c r="BE37" t="s">
        <v>6</v>
      </c>
      <c r="BF37" t="s">
        <v>6</v>
      </c>
      <c r="BG37" t="s">
        <v>6</v>
      </c>
      <c r="BH37">
        <v>3</v>
      </c>
      <c r="BI37">
        <v>1</v>
      </c>
      <c r="BJ37" t="s">
        <v>51</v>
      </c>
      <c r="BM37">
        <v>500001</v>
      </c>
      <c r="BN37">
        <v>0</v>
      </c>
      <c r="BO37" t="s">
        <v>6</v>
      </c>
      <c r="BP37">
        <v>0</v>
      </c>
      <c r="BQ37">
        <v>20</v>
      </c>
      <c r="BR37">
        <v>0</v>
      </c>
      <c r="BS37">
        <v>1</v>
      </c>
      <c r="BT37">
        <v>1</v>
      </c>
      <c r="BU37">
        <v>1</v>
      </c>
      <c r="BV37">
        <v>1</v>
      </c>
      <c r="BW37">
        <v>1</v>
      </c>
      <c r="BX37">
        <v>1</v>
      </c>
      <c r="BY37" t="s">
        <v>6</v>
      </c>
      <c r="BZ37">
        <v>0</v>
      </c>
      <c r="CA37">
        <v>0</v>
      </c>
      <c r="CB37" t="s">
        <v>6</v>
      </c>
      <c r="CE37">
        <v>0</v>
      </c>
      <c r="CF37">
        <v>0</v>
      </c>
      <c r="CG37">
        <v>0</v>
      </c>
      <c r="CM37">
        <v>0</v>
      </c>
      <c r="CN37" t="s">
        <v>6</v>
      </c>
      <c r="CO37">
        <v>0</v>
      </c>
      <c r="CP37">
        <f t="shared" si="40"/>
        <v>776</v>
      </c>
      <c r="CQ37">
        <f t="shared" si="41"/>
        <v>2.1168</v>
      </c>
      <c r="CR37">
        <f t="shared" si="42"/>
        <v>0</v>
      </c>
      <c r="CS37">
        <f t="shared" si="43"/>
        <v>0</v>
      </c>
      <c r="CT37">
        <f t="shared" si="44"/>
        <v>0</v>
      </c>
      <c r="CU37">
        <f t="shared" si="45"/>
        <v>0</v>
      </c>
      <c r="CV37">
        <f t="shared" si="46"/>
        <v>0</v>
      </c>
      <c r="CW37">
        <f t="shared" si="47"/>
        <v>0</v>
      </c>
      <c r="CX37">
        <f t="shared" si="48"/>
        <v>0</v>
      </c>
      <c r="CY37">
        <f>(S37+R37)*(BZ37/100)</f>
        <v>0</v>
      </c>
      <c r="CZ37">
        <f>(S37+R37)*(CA37/100)</f>
        <v>0</v>
      </c>
      <c r="DC37" t="s">
        <v>6</v>
      </c>
      <c r="DD37" t="s">
        <v>6</v>
      </c>
      <c r="DE37" t="s">
        <v>6</v>
      </c>
      <c r="DF37" t="s">
        <v>6</v>
      </c>
      <c r="DG37" t="s">
        <v>6</v>
      </c>
      <c r="DH37" t="s">
        <v>6</v>
      </c>
      <c r="DI37" t="s">
        <v>6</v>
      </c>
      <c r="DJ37" t="s">
        <v>6</v>
      </c>
      <c r="DK37" t="s">
        <v>6</v>
      </c>
      <c r="DL37" t="s">
        <v>6</v>
      </c>
      <c r="DM37" t="s">
        <v>6</v>
      </c>
      <c r="DN37">
        <v>0</v>
      </c>
      <c r="DO37">
        <v>0</v>
      </c>
      <c r="DP37">
        <v>1</v>
      </c>
      <c r="DQ37">
        <v>1</v>
      </c>
      <c r="DU37">
        <v>1003</v>
      </c>
      <c r="DV37" t="s">
        <v>45</v>
      </c>
      <c r="DW37" t="e">
        <f>'ТЗ '!#REF!</f>
        <v>#REF!</v>
      </c>
      <c r="DX37">
        <v>1</v>
      </c>
      <c r="DZ37" t="s">
        <v>6</v>
      </c>
      <c r="EA37" t="s">
        <v>6</v>
      </c>
      <c r="EB37" t="s">
        <v>6</v>
      </c>
      <c r="EC37" t="s">
        <v>6</v>
      </c>
      <c r="EE37">
        <v>35949445</v>
      </c>
      <c r="EF37">
        <v>20</v>
      </c>
      <c r="EG37" t="s">
        <v>31</v>
      </c>
      <c r="EH37">
        <v>0</v>
      </c>
      <c r="EI37" t="s">
        <v>6</v>
      </c>
      <c r="EJ37">
        <v>1</v>
      </c>
      <c r="EK37">
        <v>500001</v>
      </c>
      <c r="EL37" t="s">
        <v>32</v>
      </c>
      <c r="EM37" t="s">
        <v>33</v>
      </c>
      <c r="EO37" t="s">
        <v>6</v>
      </c>
      <c r="EQ37">
        <v>0</v>
      </c>
      <c r="ER37">
        <v>0.28000000000000003</v>
      </c>
      <c r="ES37">
        <v>0.28000000000000003</v>
      </c>
      <c r="ET37">
        <v>0</v>
      </c>
      <c r="EU37">
        <v>0</v>
      </c>
      <c r="EV37">
        <v>0</v>
      </c>
      <c r="EW37">
        <v>0</v>
      </c>
      <c r="EX37">
        <v>0</v>
      </c>
      <c r="EZ37">
        <v>5</v>
      </c>
      <c r="FC37">
        <v>0</v>
      </c>
      <c r="FD37">
        <v>18</v>
      </c>
      <c r="FF37">
        <v>2</v>
      </c>
      <c r="FQ37">
        <v>0</v>
      </c>
      <c r="FR37">
        <f t="shared" si="49"/>
        <v>0</v>
      </c>
      <c r="FS37">
        <v>0</v>
      </c>
      <c r="FX37">
        <v>0</v>
      </c>
      <c r="FY37">
        <v>0</v>
      </c>
      <c r="GA37" t="s">
        <v>47</v>
      </c>
      <c r="GD37">
        <v>1</v>
      </c>
      <c r="GF37">
        <v>-887129780</v>
      </c>
      <c r="GG37">
        <v>2</v>
      </c>
      <c r="GH37">
        <v>3</v>
      </c>
      <c r="GI37">
        <v>5</v>
      </c>
      <c r="GJ37">
        <v>0</v>
      </c>
      <c r="GK37">
        <v>0</v>
      </c>
      <c r="GL37">
        <f t="shared" si="50"/>
        <v>0</v>
      </c>
      <c r="GM37">
        <f t="shared" si="51"/>
        <v>776</v>
      </c>
      <c r="GN37">
        <f t="shared" si="52"/>
        <v>776</v>
      </c>
      <c r="GO37">
        <f t="shared" si="53"/>
        <v>0</v>
      </c>
      <c r="GP37">
        <f t="shared" si="54"/>
        <v>0</v>
      </c>
      <c r="GR37">
        <v>1</v>
      </c>
      <c r="GS37">
        <v>1</v>
      </c>
      <c r="GT37">
        <v>0</v>
      </c>
      <c r="GU37" t="s">
        <v>6</v>
      </c>
      <c r="GV37">
        <f t="shared" si="55"/>
        <v>0</v>
      </c>
      <c r="GW37">
        <v>1</v>
      </c>
      <c r="GX37">
        <f t="shared" si="56"/>
        <v>0</v>
      </c>
      <c r="HA37">
        <v>0</v>
      </c>
      <c r="HB37">
        <v>0</v>
      </c>
      <c r="HC37">
        <f t="shared" si="57"/>
        <v>0</v>
      </c>
      <c r="HE37" t="s">
        <v>35</v>
      </c>
      <c r="HF37" t="s">
        <v>36</v>
      </c>
      <c r="HM37" t="s">
        <v>6</v>
      </c>
      <c r="HN37" t="s">
        <v>6</v>
      </c>
      <c r="HO37" t="s">
        <v>6</v>
      </c>
      <c r="HP37" t="s">
        <v>6</v>
      </c>
      <c r="HQ37" t="s">
        <v>6</v>
      </c>
      <c r="IF37">
        <v>-1</v>
      </c>
      <c r="IK37">
        <v>0</v>
      </c>
    </row>
    <row r="38" spans="1:255" x14ac:dyDescent="0.2">
      <c r="A38" s="2">
        <v>18</v>
      </c>
      <c r="B38" s="2">
        <v>1</v>
      </c>
      <c r="C38" s="2">
        <v>9</v>
      </c>
      <c r="D38" s="2"/>
      <c r="E38" s="2" t="s">
        <v>52</v>
      </c>
      <c r="F38" s="2" t="s">
        <v>53</v>
      </c>
      <c r="G38" s="2" t="s">
        <v>54</v>
      </c>
      <c r="H38" s="2" t="s">
        <v>45</v>
      </c>
      <c r="I38" s="2">
        <f>I28*J38</f>
        <v>535.86</v>
      </c>
      <c r="J38" s="2">
        <v>117</v>
      </c>
      <c r="K38" s="2">
        <v>117</v>
      </c>
      <c r="L38" s="2"/>
      <c r="M38" s="2"/>
      <c r="N38" s="2"/>
      <c r="O38" s="2">
        <f t="shared" si="21"/>
        <v>450</v>
      </c>
      <c r="P38" s="2">
        <f t="shared" si="22"/>
        <v>450</v>
      </c>
      <c r="Q38" s="2">
        <f t="shared" si="23"/>
        <v>0</v>
      </c>
      <c r="R38" s="2">
        <f t="shared" si="24"/>
        <v>0</v>
      </c>
      <c r="S38" s="2">
        <f t="shared" si="25"/>
        <v>0</v>
      </c>
      <c r="T38" s="2">
        <f t="shared" si="26"/>
        <v>0</v>
      </c>
      <c r="U38" s="2">
        <f t="shared" si="27"/>
        <v>0</v>
      </c>
      <c r="V38" s="2">
        <f t="shared" si="28"/>
        <v>0</v>
      </c>
      <c r="W38" s="2">
        <f t="shared" si="29"/>
        <v>0</v>
      </c>
      <c r="X38" s="2">
        <f t="shared" si="30"/>
        <v>0</v>
      </c>
      <c r="Y38" s="2">
        <f t="shared" si="31"/>
        <v>0</v>
      </c>
      <c r="Z38" s="2"/>
      <c r="AA38" s="2">
        <v>69994508</v>
      </c>
      <c r="AB38" s="2">
        <f t="shared" si="32"/>
        <v>0.84</v>
      </c>
      <c r="AC38" s="2">
        <f t="shared" si="58"/>
        <v>0.84</v>
      </c>
      <c r="AD38" s="2">
        <f t="shared" si="33"/>
        <v>0</v>
      </c>
      <c r="AE38" s="2">
        <f t="shared" si="34"/>
        <v>0</v>
      </c>
      <c r="AF38" s="2">
        <f t="shared" si="35"/>
        <v>0</v>
      </c>
      <c r="AG38" s="2">
        <f t="shared" si="36"/>
        <v>0</v>
      </c>
      <c r="AH38" s="2">
        <f t="shared" si="37"/>
        <v>0</v>
      </c>
      <c r="AI38" s="2">
        <f t="shared" si="38"/>
        <v>0</v>
      </c>
      <c r="AJ38" s="2">
        <f t="shared" si="39"/>
        <v>0</v>
      </c>
      <c r="AK38" s="2">
        <v>0.84</v>
      </c>
      <c r="AL38" s="110">
        <f>'1.Лок.смета.и.Акт'!F64</f>
        <v>0.84</v>
      </c>
      <c r="AM38" s="2">
        <v>0</v>
      </c>
      <c r="AN38" s="2">
        <v>0</v>
      </c>
      <c r="AO38" s="2">
        <v>0</v>
      </c>
      <c r="AP38" s="2">
        <v>0</v>
      </c>
      <c r="AQ38" s="2">
        <v>0</v>
      </c>
      <c r="AR38" s="2">
        <v>0</v>
      </c>
      <c r="AS38" s="2">
        <v>0</v>
      </c>
      <c r="AT38" s="2">
        <v>0</v>
      </c>
      <c r="AU38" s="2">
        <v>0</v>
      </c>
      <c r="AV38" s="2">
        <v>1</v>
      </c>
      <c r="AW38" s="2">
        <v>1</v>
      </c>
      <c r="AX38" s="2"/>
      <c r="AY38" s="2"/>
      <c r="AZ38" s="2">
        <v>1</v>
      </c>
      <c r="BA38" s="2">
        <v>1</v>
      </c>
      <c r="BB38" s="2">
        <v>1</v>
      </c>
      <c r="BC38" s="2">
        <v>1</v>
      </c>
      <c r="BD38" s="2" t="s">
        <v>6</v>
      </c>
      <c r="BE38" s="2" t="s">
        <v>6</v>
      </c>
      <c r="BF38" s="2" t="s">
        <v>6</v>
      </c>
      <c r="BG38" s="2" t="s">
        <v>6</v>
      </c>
      <c r="BH38" s="2">
        <v>3</v>
      </c>
      <c r="BI38" s="2">
        <v>1</v>
      </c>
      <c r="BJ38" s="2" t="s">
        <v>55</v>
      </c>
      <c r="BK38" s="2"/>
      <c r="BL38" s="2"/>
      <c r="BM38" s="2">
        <v>500001</v>
      </c>
      <c r="BN38" s="2">
        <v>0</v>
      </c>
      <c r="BO38" s="2" t="s">
        <v>6</v>
      </c>
      <c r="BP38" s="2">
        <v>0</v>
      </c>
      <c r="BQ38" s="2">
        <v>20</v>
      </c>
      <c r="BR38" s="2">
        <v>0</v>
      </c>
      <c r="BS38" s="2">
        <v>1</v>
      </c>
      <c r="BT38" s="2">
        <v>1</v>
      </c>
      <c r="BU38" s="2">
        <v>1</v>
      </c>
      <c r="BV38" s="2">
        <v>1</v>
      </c>
      <c r="BW38" s="2">
        <v>1</v>
      </c>
      <c r="BX38" s="2">
        <v>1</v>
      </c>
      <c r="BY38" s="2" t="s">
        <v>6</v>
      </c>
      <c r="BZ38" s="2">
        <v>0</v>
      </c>
      <c r="CA38" s="2">
        <v>0</v>
      </c>
      <c r="CB38" s="2" t="s">
        <v>6</v>
      </c>
      <c r="CC38" s="2"/>
      <c r="CD38" s="2"/>
      <c r="CE38" s="2">
        <v>0</v>
      </c>
      <c r="CF38" s="2">
        <v>0</v>
      </c>
      <c r="CG38" s="2">
        <v>0</v>
      </c>
      <c r="CH38" s="2"/>
      <c r="CI38" s="2"/>
      <c r="CJ38" s="2"/>
      <c r="CK38" s="2"/>
      <c r="CL38" s="2"/>
      <c r="CM38" s="2">
        <v>0</v>
      </c>
      <c r="CN38" s="2" t="s">
        <v>6</v>
      </c>
      <c r="CO38" s="2">
        <v>0</v>
      </c>
      <c r="CP38" s="2">
        <f t="shared" si="40"/>
        <v>450</v>
      </c>
      <c r="CQ38" s="2">
        <f t="shared" si="41"/>
        <v>0.84</v>
      </c>
      <c r="CR38" s="2">
        <f t="shared" si="42"/>
        <v>0</v>
      </c>
      <c r="CS38" s="2">
        <f t="shared" si="43"/>
        <v>0</v>
      </c>
      <c r="CT38" s="2">
        <f t="shared" si="44"/>
        <v>0</v>
      </c>
      <c r="CU38" s="2">
        <f t="shared" si="45"/>
        <v>0</v>
      </c>
      <c r="CV38" s="2">
        <f t="shared" si="46"/>
        <v>0</v>
      </c>
      <c r="CW38" s="2">
        <f t="shared" si="47"/>
        <v>0</v>
      </c>
      <c r="CX38" s="2">
        <f t="shared" si="48"/>
        <v>0</v>
      </c>
      <c r="CY38" s="2">
        <f>(((S38+(R38*IF(0,0,1)))*AT38)/100)</f>
        <v>0</v>
      </c>
      <c r="CZ38" s="2">
        <f>(((S38+(R38*IF(0,0,1)))*AU38)/100)</f>
        <v>0</v>
      </c>
      <c r="DA38" s="2"/>
      <c r="DB38" s="2"/>
      <c r="DC38" s="2" t="s">
        <v>6</v>
      </c>
      <c r="DD38" s="2" t="s">
        <v>6</v>
      </c>
      <c r="DE38" s="2" t="s">
        <v>6</v>
      </c>
      <c r="DF38" s="2" t="s">
        <v>6</v>
      </c>
      <c r="DG38" s="2" t="s">
        <v>6</v>
      </c>
      <c r="DH38" s="2" t="s">
        <v>6</v>
      </c>
      <c r="DI38" s="2" t="s">
        <v>6</v>
      </c>
      <c r="DJ38" s="2" t="s">
        <v>6</v>
      </c>
      <c r="DK38" s="2" t="s">
        <v>6</v>
      </c>
      <c r="DL38" s="2" t="s">
        <v>6</v>
      </c>
      <c r="DM38" s="2" t="s">
        <v>6</v>
      </c>
      <c r="DN38" s="2">
        <v>0</v>
      </c>
      <c r="DO38" s="2">
        <v>0</v>
      </c>
      <c r="DP38" s="2">
        <v>1</v>
      </c>
      <c r="DQ38" s="2">
        <v>1</v>
      </c>
      <c r="DR38" s="2"/>
      <c r="DS38" s="2"/>
      <c r="DT38" s="2"/>
      <c r="DU38" s="2">
        <v>1003</v>
      </c>
      <c r="DV38" s="2" t="s">
        <v>45</v>
      </c>
      <c r="DW38" s="2" t="s">
        <v>45</v>
      </c>
      <c r="DX38" s="2">
        <v>1</v>
      </c>
      <c r="DY38" s="2"/>
      <c r="DZ38" s="2" t="s">
        <v>6</v>
      </c>
      <c r="EA38" s="2" t="s">
        <v>6</v>
      </c>
      <c r="EB38" s="2" t="s">
        <v>6</v>
      </c>
      <c r="EC38" s="2" t="s">
        <v>6</v>
      </c>
      <c r="ED38" s="2"/>
      <c r="EE38" s="2">
        <v>35949445</v>
      </c>
      <c r="EF38" s="2">
        <v>20</v>
      </c>
      <c r="EG38" s="2" t="s">
        <v>31</v>
      </c>
      <c r="EH38" s="2">
        <v>0</v>
      </c>
      <c r="EI38" s="2" t="s">
        <v>6</v>
      </c>
      <c r="EJ38" s="2">
        <v>1</v>
      </c>
      <c r="EK38" s="2">
        <v>500001</v>
      </c>
      <c r="EL38" s="2" t="s">
        <v>32</v>
      </c>
      <c r="EM38" s="2" t="s">
        <v>33</v>
      </c>
      <c r="EN38" s="2"/>
      <c r="EO38" s="2" t="s">
        <v>6</v>
      </c>
      <c r="EP38" s="2"/>
      <c r="EQ38" s="2">
        <v>0</v>
      </c>
      <c r="ER38" s="2">
        <v>0.84</v>
      </c>
      <c r="ES38" s="110">
        <f>'1.Лок.смета.и.Акт'!F64</f>
        <v>0.84</v>
      </c>
      <c r="ET38" s="2">
        <v>0</v>
      </c>
      <c r="EU38" s="2">
        <v>0</v>
      </c>
      <c r="EV38" s="2">
        <v>0</v>
      </c>
      <c r="EW38" s="2">
        <v>0</v>
      </c>
      <c r="EX38" s="2">
        <v>0</v>
      </c>
      <c r="EY38" s="2"/>
      <c r="EZ38" s="2"/>
      <c r="FA38" s="2"/>
      <c r="FB38" s="2"/>
      <c r="FC38" s="2"/>
      <c r="FD38" s="2"/>
      <c r="FE38" s="2"/>
      <c r="FF38" s="2"/>
      <c r="FG38" s="2"/>
      <c r="FH38" s="2"/>
      <c r="FI38" s="2"/>
      <c r="FJ38" s="2"/>
      <c r="FK38" s="2"/>
      <c r="FL38" s="2"/>
      <c r="FM38" s="2"/>
      <c r="FN38" s="2"/>
      <c r="FO38" s="2"/>
      <c r="FP38" s="2"/>
      <c r="FQ38" s="2">
        <v>0</v>
      </c>
      <c r="FR38" s="2">
        <f t="shared" si="49"/>
        <v>0</v>
      </c>
      <c r="FS38" s="2">
        <v>0</v>
      </c>
      <c r="FT38" s="2"/>
      <c r="FU38" s="2"/>
      <c r="FV38" s="2"/>
      <c r="FW38" s="2"/>
      <c r="FX38" s="2">
        <v>0</v>
      </c>
      <c r="FY38" s="2">
        <v>0</v>
      </c>
      <c r="FZ38" s="2"/>
      <c r="GA38" s="2" t="s">
        <v>6</v>
      </c>
      <c r="GB38" s="2"/>
      <c r="GC38" s="2"/>
      <c r="GD38" s="2">
        <v>1</v>
      </c>
      <c r="GE38" s="2"/>
      <c r="GF38" s="2">
        <v>2090635660</v>
      </c>
      <c r="GG38" s="2">
        <v>2</v>
      </c>
      <c r="GH38" s="2">
        <v>1</v>
      </c>
      <c r="GI38" s="2">
        <v>-2</v>
      </c>
      <c r="GJ38" s="2">
        <v>0</v>
      </c>
      <c r="GK38" s="2">
        <v>0</v>
      </c>
      <c r="GL38" s="2">
        <f t="shared" si="50"/>
        <v>0</v>
      </c>
      <c r="GM38" s="2">
        <f t="shared" si="51"/>
        <v>450</v>
      </c>
      <c r="GN38" s="2">
        <f t="shared" si="52"/>
        <v>450</v>
      </c>
      <c r="GO38" s="2">
        <f t="shared" si="53"/>
        <v>0</v>
      </c>
      <c r="GP38" s="2">
        <f t="shared" si="54"/>
        <v>0</v>
      </c>
      <c r="GQ38" s="2"/>
      <c r="GR38" s="2">
        <v>0</v>
      </c>
      <c r="GS38" s="2">
        <v>3</v>
      </c>
      <c r="GT38" s="2">
        <v>0</v>
      </c>
      <c r="GU38" s="2" t="s">
        <v>6</v>
      </c>
      <c r="GV38" s="2">
        <f t="shared" si="55"/>
        <v>0</v>
      </c>
      <c r="GW38" s="2">
        <v>1</v>
      </c>
      <c r="GX38" s="2">
        <f t="shared" si="56"/>
        <v>0</v>
      </c>
      <c r="GY38" s="2"/>
      <c r="GZ38" s="2"/>
      <c r="HA38" s="2">
        <v>0</v>
      </c>
      <c r="HB38" s="2">
        <v>0</v>
      </c>
      <c r="HC38" s="2">
        <f t="shared" si="57"/>
        <v>0</v>
      </c>
      <c r="HD38" s="2"/>
      <c r="HE38" s="2" t="s">
        <v>6</v>
      </c>
      <c r="HF38" s="2" t="s">
        <v>6</v>
      </c>
      <c r="HG38" s="2"/>
      <c r="HH38" s="2"/>
      <c r="HI38" s="2"/>
      <c r="HJ38" s="2"/>
      <c r="HK38" s="2"/>
      <c r="HL38" s="2"/>
      <c r="HM38" s="2" t="s">
        <v>6</v>
      </c>
      <c r="HN38" s="2" t="s">
        <v>6</v>
      </c>
      <c r="HO38" s="2" t="s">
        <v>6</v>
      </c>
      <c r="HP38" s="2" t="s">
        <v>6</v>
      </c>
      <c r="HQ38" s="2" t="s">
        <v>6</v>
      </c>
      <c r="HR38" s="2"/>
      <c r="HS38" s="2"/>
      <c r="HT38" s="2"/>
      <c r="HU38" s="2"/>
      <c r="HV38" s="2"/>
      <c r="HW38" s="2"/>
      <c r="HX38" s="2"/>
      <c r="HY38" s="2"/>
      <c r="HZ38" s="2"/>
      <c r="IA38" s="2"/>
      <c r="IB38" s="2"/>
      <c r="IC38" s="2"/>
      <c r="ID38" s="2"/>
      <c r="IE38" s="2"/>
      <c r="IF38" s="2">
        <v>-1</v>
      </c>
      <c r="IG38" s="2"/>
      <c r="IH38" s="2"/>
      <c r="II38" s="2"/>
      <c r="IJ38" s="2"/>
      <c r="IK38" s="2">
        <v>0</v>
      </c>
      <c r="IL38" s="2"/>
      <c r="IM38" s="2"/>
      <c r="IN38" s="2"/>
      <c r="IO38" s="2"/>
      <c r="IP38" s="2"/>
      <c r="IQ38" s="2"/>
      <c r="IR38" s="2"/>
      <c r="IS38" s="2"/>
      <c r="IT38" s="2"/>
      <c r="IU38" s="2"/>
    </row>
    <row r="39" spans="1:255" x14ac:dyDescent="0.2">
      <c r="A39">
        <v>18</v>
      </c>
      <c r="B39">
        <v>1</v>
      </c>
      <c r="C39">
        <v>24</v>
      </c>
      <c r="E39" t="s">
        <v>52</v>
      </c>
      <c r="F39" t="e">
        <f>'ТЗ '!#REF!</f>
        <v>#REF!</v>
      </c>
      <c r="G39" t="s">
        <v>54</v>
      </c>
      <c r="H39" t="s">
        <v>45</v>
      </c>
      <c r="I39">
        <f>I29*J39</f>
        <v>535.86</v>
      </c>
      <c r="J39" s="208">
        <f>'5.Ведомость_списания'!F32</f>
        <v>117</v>
      </c>
      <c r="K39">
        <v>117</v>
      </c>
      <c r="O39">
        <f t="shared" si="21"/>
        <v>1134</v>
      </c>
      <c r="P39">
        <f t="shared" si="22"/>
        <v>1134</v>
      </c>
      <c r="Q39">
        <f t="shared" si="23"/>
        <v>0</v>
      </c>
      <c r="R39">
        <f t="shared" si="24"/>
        <v>0</v>
      </c>
      <c r="S39">
        <f t="shared" si="25"/>
        <v>0</v>
      </c>
      <c r="T39">
        <f t="shared" si="26"/>
        <v>0</v>
      </c>
      <c r="U39">
        <f t="shared" si="27"/>
        <v>0</v>
      </c>
      <c r="V39">
        <f t="shared" si="28"/>
        <v>0</v>
      </c>
      <c r="W39">
        <f t="shared" si="29"/>
        <v>0</v>
      </c>
      <c r="X39">
        <f t="shared" si="30"/>
        <v>0</v>
      </c>
      <c r="Y39">
        <f t="shared" si="31"/>
        <v>0</v>
      </c>
      <c r="AA39">
        <v>69994509</v>
      </c>
      <c r="AB39">
        <f t="shared" si="32"/>
        <v>0.28000000000000003</v>
      </c>
      <c r="AC39">
        <f t="shared" si="58"/>
        <v>0.28000000000000003</v>
      </c>
      <c r="AD39">
        <f t="shared" si="33"/>
        <v>0</v>
      </c>
      <c r="AE39">
        <f t="shared" si="34"/>
        <v>0</v>
      </c>
      <c r="AF39">
        <f t="shared" si="35"/>
        <v>0</v>
      </c>
      <c r="AG39">
        <f t="shared" si="36"/>
        <v>0</v>
      </c>
      <c r="AH39">
        <f t="shared" si="37"/>
        <v>0</v>
      </c>
      <c r="AI39">
        <f t="shared" si="38"/>
        <v>0</v>
      </c>
      <c r="AJ39">
        <f t="shared" si="39"/>
        <v>0</v>
      </c>
      <c r="AK39">
        <v>0.28000000000000003</v>
      </c>
      <c r="AL39">
        <v>0.28000000000000003</v>
      </c>
      <c r="AM39">
        <v>0</v>
      </c>
      <c r="AN39">
        <v>0</v>
      </c>
      <c r="AO39">
        <v>0</v>
      </c>
      <c r="AP39">
        <v>0</v>
      </c>
      <c r="AQ39">
        <v>0</v>
      </c>
      <c r="AR39">
        <v>0</v>
      </c>
      <c r="AS39">
        <v>0</v>
      </c>
      <c r="AT39">
        <v>0</v>
      </c>
      <c r="AU39">
        <v>0</v>
      </c>
      <c r="AV39">
        <v>1</v>
      </c>
      <c r="AW39">
        <v>1</v>
      </c>
      <c r="AZ39">
        <v>1</v>
      </c>
      <c r="BA39">
        <v>1</v>
      </c>
      <c r="BB39">
        <v>1</v>
      </c>
      <c r="BC39">
        <v>7.56</v>
      </c>
      <c r="BD39" t="s">
        <v>6</v>
      </c>
      <c r="BE39" t="s">
        <v>6</v>
      </c>
      <c r="BF39" t="s">
        <v>6</v>
      </c>
      <c r="BG39" t="s">
        <v>6</v>
      </c>
      <c r="BH39">
        <v>3</v>
      </c>
      <c r="BI39">
        <v>1</v>
      </c>
      <c r="BJ39" t="s">
        <v>55</v>
      </c>
      <c r="BM39">
        <v>500001</v>
      </c>
      <c r="BN39">
        <v>0</v>
      </c>
      <c r="BO39" t="s">
        <v>6</v>
      </c>
      <c r="BP39">
        <v>0</v>
      </c>
      <c r="BQ39">
        <v>20</v>
      </c>
      <c r="BR39">
        <v>0</v>
      </c>
      <c r="BS39">
        <v>1</v>
      </c>
      <c r="BT39">
        <v>1</v>
      </c>
      <c r="BU39">
        <v>1</v>
      </c>
      <c r="BV39">
        <v>1</v>
      </c>
      <c r="BW39">
        <v>1</v>
      </c>
      <c r="BX39">
        <v>1</v>
      </c>
      <c r="BY39" t="s">
        <v>6</v>
      </c>
      <c r="BZ39">
        <v>0</v>
      </c>
      <c r="CA39">
        <v>0</v>
      </c>
      <c r="CB39" t="s">
        <v>6</v>
      </c>
      <c r="CE39">
        <v>0</v>
      </c>
      <c r="CF39">
        <v>0</v>
      </c>
      <c r="CG39">
        <v>0</v>
      </c>
      <c r="CM39">
        <v>0</v>
      </c>
      <c r="CN39" t="s">
        <v>6</v>
      </c>
      <c r="CO39">
        <v>0</v>
      </c>
      <c r="CP39">
        <f t="shared" si="40"/>
        <v>1134</v>
      </c>
      <c r="CQ39">
        <f t="shared" si="41"/>
        <v>2.1168</v>
      </c>
      <c r="CR39">
        <f t="shared" si="42"/>
        <v>0</v>
      </c>
      <c r="CS39">
        <f t="shared" si="43"/>
        <v>0</v>
      </c>
      <c r="CT39">
        <f t="shared" si="44"/>
        <v>0</v>
      </c>
      <c r="CU39">
        <f t="shared" si="45"/>
        <v>0</v>
      </c>
      <c r="CV39">
        <f t="shared" si="46"/>
        <v>0</v>
      </c>
      <c r="CW39">
        <f t="shared" si="47"/>
        <v>0</v>
      </c>
      <c r="CX39">
        <f t="shared" si="48"/>
        <v>0</v>
      </c>
      <c r="CY39">
        <f>(S39+R39)*(BZ39/100)</f>
        <v>0</v>
      </c>
      <c r="CZ39">
        <f>(S39+R39)*(CA39/100)</f>
        <v>0</v>
      </c>
      <c r="DC39" t="s">
        <v>6</v>
      </c>
      <c r="DD39" t="s">
        <v>6</v>
      </c>
      <c r="DE39" t="s">
        <v>6</v>
      </c>
      <c r="DF39" t="s">
        <v>6</v>
      </c>
      <c r="DG39" t="s">
        <v>6</v>
      </c>
      <c r="DH39" t="s">
        <v>6</v>
      </c>
      <c r="DI39" t="s">
        <v>6</v>
      </c>
      <c r="DJ39" t="s">
        <v>6</v>
      </c>
      <c r="DK39" t="s">
        <v>6</v>
      </c>
      <c r="DL39" t="s">
        <v>6</v>
      </c>
      <c r="DM39" t="s">
        <v>6</v>
      </c>
      <c r="DN39">
        <v>0</v>
      </c>
      <c r="DO39">
        <v>0</v>
      </c>
      <c r="DP39">
        <v>1</v>
      </c>
      <c r="DQ39">
        <v>1</v>
      </c>
      <c r="DU39">
        <v>1003</v>
      </c>
      <c r="DV39" t="s">
        <v>45</v>
      </c>
      <c r="DW39" t="e">
        <f>'ТЗ '!#REF!</f>
        <v>#REF!</v>
      </c>
      <c r="DX39">
        <v>1</v>
      </c>
      <c r="DZ39" t="s">
        <v>6</v>
      </c>
      <c r="EA39" t="s">
        <v>6</v>
      </c>
      <c r="EB39" t="s">
        <v>6</v>
      </c>
      <c r="EC39" t="s">
        <v>6</v>
      </c>
      <c r="EE39">
        <v>35949445</v>
      </c>
      <c r="EF39">
        <v>20</v>
      </c>
      <c r="EG39" t="s">
        <v>31</v>
      </c>
      <c r="EH39">
        <v>0</v>
      </c>
      <c r="EI39" t="s">
        <v>6</v>
      </c>
      <c r="EJ39">
        <v>1</v>
      </c>
      <c r="EK39">
        <v>500001</v>
      </c>
      <c r="EL39" t="s">
        <v>32</v>
      </c>
      <c r="EM39" t="s">
        <v>33</v>
      </c>
      <c r="EO39" t="s">
        <v>6</v>
      </c>
      <c r="EQ39">
        <v>0</v>
      </c>
      <c r="ER39">
        <v>0.28000000000000003</v>
      </c>
      <c r="ES39">
        <v>0.28000000000000003</v>
      </c>
      <c r="ET39">
        <v>0</v>
      </c>
      <c r="EU39">
        <v>0</v>
      </c>
      <c r="EV39">
        <v>0</v>
      </c>
      <c r="EW39">
        <v>0</v>
      </c>
      <c r="EX39">
        <v>0</v>
      </c>
      <c r="EZ39">
        <v>5</v>
      </c>
      <c r="FC39">
        <v>0</v>
      </c>
      <c r="FD39">
        <v>18</v>
      </c>
      <c r="FF39">
        <v>2</v>
      </c>
      <c r="FQ39">
        <v>0</v>
      </c>
      <c r="FR39">
        <f t="shared" si="49"/>
        <v>0</v>
      </c>
      <c r="FS39">
        <v>0</v>
      </c>
      <c r="FX39">
        <v>0</v>
      </c>
      <c r="FY39">
        <v>0</v>
      </c>
      <c r="GA39" t="s">
        <v>47</v>
      </c>
      <c r="GD39">
        <v>1</v>
      </c>
      <c r="GF39">
        <v>2090635660</v>
      </c>
      <c r="GG39">
        <v>2</v>
      </c>
      <c r="GH39">
        <v>3</v>
      </c>
      <c r="GI39">
        <v>5</v>
      </c>
      <c r="GJ39">
        <v>0</v>
      </c>
      <c r="GK39">
        <v>0</v>
      </c>
      <c r="GL39">
        <f t="shared" si="50"/>
        <v>0</v>
      </c>
      <c r="GM39">
        <f t="shared" si="51"/>
        <v>1134</v>
      </c>
      <c r="GN39">
        <f t="shared" si="52"/>
        <v>1134</v>
      </c>
      <c r="GO39">
        <f t="shared" si="53"/>
        <v>0</v>
      </c>
      <c r="GP39">
        <f t="shared" si="54"/>
        <v>0</v>
      </c>
      <c r="GR39">
        <v>1</v>
      </c>
      <c r="GS39">
        <v>1</v>
      </c>
      <c r="GT39">
        <v>0</v>
      </c>
      <c r="GU39" t="s">
        <v>6</v>
      </c>
      <c r="GV39">
        <f t="shared" si="55"/>
        <v>0</v>
      </c>
      <c r="GW39">
        <v>1</v>
      </c>
      <c r="GX39">
        <f t="shared" si="56"/>
        <v>0</v>
      </c>
      <c r="HA39">
        <v>0</v>
      </c>
      <c r="HB39">
        <v>0</v>
      </c>
      <c r="HC39">
        <f t="shared" si="57"/>
        <v>0</v>
      </c>
      <c r="HE39" t="s">
        <v>35</v>
      </c>
      <c r="HF39" t="s">
        <v>36</v>
      </c>
      <c r="HM39" t="s">
        <v>6</v>
      </c>
      <c r="HN39" t="s">
        <v>6</v>
      </c>
      <c r="HO39" t="s">
        <v>6</v>
      </c>
      <c r="HP39" t="s">
        <v>6</v>
      </c>
      <c r="HQ39" t="s">
        <v>6</v>
      </c>
      <c r="IF39">
        <v>-1</v>
      </c>
      <c r="IK39">
        <v>0</v>
      </c>
    </row>
    <row r="40" spans="1:255" x14ac:dyDescent="0.2">
      <c r="A40" s="2">
        <v>18</v>
      </c>
      <c r="B40" s="2">
        <v>1</v>
      </c>
      <c r="C40" s="2">
        <v>10</v>
      </c>
      <c r="D40" s="2"/>
      <c r="E40" s="2" t="s">
        <v>56</v>
      </c>
      <c r="F40" s="2" t="s">
        <v>57</v>
      </c>
      <c r="G40" s="2" t="s">
        <v>58</v>
      </c>
      <c r="H40" s="2" t="s">
        <v>59</v>
      </c>
      <c r="I40" s="2">
        <f>I28*J40</f>
        <v>1030.5</v>
      </c>
      <c r="J40" s="2">
        <v>225</v>
      </c>
      <c r="K40" s="2">
        <v>225</v>
      </c>
      <c r="L40" s="2"/>
      <c r="M40" s="2"/>
      <c r="N40" s="2"/>
      <c r="O40" s="2">
        <f t="shared" si="21"/>
        <v>24382</v>
      </c>
      <c r="P40" s="2">
        <f t="shared" si="22"/>
        <v>24382</v>
      </c>
      <c r="Q40" s="2">
        <f t="shared" si="23"/>
        <v>0</v>
      </c>
      <c r="R40" s="2">
        <f t="shared" si="24"/>
        <v>0</v>
      </c>
      <c r="S40" s="2">
        <f t="shared" si="25"/>
        <v>0</v>
      </c>
      <c r="T40" s="2">
        <f t="shared" si="26"/>
        <v>0</v>
      </c>
      <c r="U40" s="2">
        <f t="shared" si="27"/>
        <v>0</v>
      </c>
      <c r="V40" s="2">
        <f t="shared" si="28"/>
        <v>0</v>
      </c>
      <c r="W40" s="2">
        <f t="shared" si="29"/>
        <v>0</v>
      </c>
      <c r="X40" s="2">
        <f t="shared" si="30"/>
        <v>0</v>
      </c>
      <c r="Y40" s="2">
        <f t="shared" si="31"/>
        <v>0</v>
      </c>
      <c r="Z40" s="2"/>
      <c r="AA40" s="2">
        <v>69994508</v>
      </c>
      <c r="AB40" s="2">
        <f t="shared" si="32"/>
        <v>23.66</v>
      </c>
      <c r="AC40" s="2">
        <f t="shared" si="58"/>
        <v>23.66</v>
      </c>
      <c r="AD40" s="2">
        <f t="shared" si="33"/>
        <v>0</v>
      </c>
      <c r="AE40" s="2">
        <f t="shared" si="34"/>
        <v>0</v>
      </c>
      <c r="AF40" s="2">
        <f t="shared" si="35"/>
        <v>0</v>
      </c>
      <c r="AG40" s="2">
        <f t="shared" si="36"/>
        <v>0</v>
      </c>
      <c r="AH40" s="2">
        <f t="shared" si="37"/>
        <v>0</v>
      </c>
      <c r="AI40" s="2">
        <f t="shared" si="38"/>
        <v>0</v>
      </c>
      <c r="AJ40" s="2">
        <f t="shared" si="39"/>
        <v>0</v>
      </c>
      <c r="AK40" s="2">
        <v>23.66</v>
      </c>
      <c r="AL40" s="110">
        <f>'1.Лок.смета.и.Акт'!F66</f>
        <v>23.66</v>
      </c>
      <c r="AM40" s="2">
        <v>0</v>
      </c>
      <c r="AN40" s="2">
        <v>0</v>
      </c>
      <c r="AO40" s="2">
        <v>0</v>
      </c>
      <c r="AP40" s="2">
        <v>0</v>
      </c>
      <c r="AQ40" s="2">
        <v>0</v>
      </c>
      <c r="AR40" s="2">
        <v>0</v>
      </c>
      <c r="AS40" s="2">
        <v>0</v>
      </c>
      <c r="AT40" s="2">
        <v>0</v>
      </c>
      <c r="AU40" s="2">
        <v>0</v>
      </c>
      <c r="AV40" s="2">
        <v>1</v>
      </c>
      <c r="AW40" s="2">
        <v>1</v>
      </c>
      <c r="AX40" s="2"/>
      <c r="AY40" s="2"/>
      <c r="AZ40" s="2">
        <v>1</v>
      </c>
      <c r="BA40" s="2">
        <v>1</v>
      </c>
      <c r="BB40" s="2">
        <v>1</v>
      </c>
      <c r="BC40" s="2">
        <v>1</v>
      </c>
      <c r="BD40" s="2" t="s">
        <v>6</v>
      </c>
      <c r="BE40" s="2" t="s">
        <v>6</v>
      </c>
      <c r="BF40" s="2" t="s">
        <v>6</v>
      </c>
      <c r="BG40" s="2" t="s">
        <v>6</v>
      </c>
      <c r="BH40" s="2">
        <v>3</v>
      </c>
      <c r="BI40" s="2">
        <v>1</v>
      </c>
      <c r="BJ40" s="2" t="s">
        <v>60</v>
      </c>
      <c r="BK40" s="2"/>
      <c r="BL40" s="2"/>
      <c r="BM40" s="2">
        <v>500001</v>
      </c>
      <c r="BN40" s="2">
        <v>0</v>
      </c>
      <c r="BO40" s="2" t="s">
        <v>6</v>
      </c>
      <c r="BP40" s="2">
        <v>0</v>
      </c>
      <c r="BQ40" s="2">
        <v>20</v>
      </c>
      <c r="BR40" s="2">
        <v>0</v>
      </c>
      <c r="BS40" s="2">
        <v>1</v>
      </c>
      <c r="BT40" s="2">
        <v>1</v>
      </c>
      <c r="BU40" s="2">
        <v>1</v>
      </c>
      <c r="BV40" s="2">
        <v>1</v>
      </c>
      <c r="BW40" s="2">
        <v>1</v>
      </c>
      <c r="BX40" s="2">
        <v>1</v>
      </c>
      <c r="BY40" s="2" t="s">
        <v>6</v>
      </c>
      <c r="BZ40" s="2">
        <v>0</v>
      </c>
      <c r="CA40" s="2">
        <v>0</v>
      </c>
      <c r="CB40" s="2" t="s">
        <v>6</v>
      </c>
      <c r="CC40" s="2"/>
      <c r="CD40" s="2"/>
      <c r="CE40" s="2">
        <v>0</v>
      </c>
      <c r="CF40" s="2">
        <v>0</v>
      </c>
      <c r="CG40" s="2">
        <v>0</v>
      </c>
      <c r="CH40" s="2"/>
      <c r="CI40" s="2"/>
      <c r="CJ40" s="2"/>
      <c r="CK40" s="2"/>
      <c r="CL40" s="2"/>
      <c r="CM40" s="2">
        <v>0</v>
      </c>
      <c r="CN40" s="2" t="s">
        <v>6</v>
      </c>
      <c r="CO40" s="2">
        <v>0</v>
      </c>
      <c r="CP40" s="2">
        <f t="shared" si="40"/>
        <v>24382</v>
      </c>
      <c r="CQ40" s="2">
        <f t="shared" si="41"/>
        <v>23.66</v>
      </c>
      <c r="CR40" s="2">
        <f t="shared" si="42"/>
        <v>0</v>
      </c>
      <c r="CS40" s="2">
        <f t="shared" si="43"/>
        <v>0</v>
      </c>
      <c r="CT40" s="2">
        <f t="shared" si="44"/>
        <v>0</v>
      </c>
      <c r="CU40" s="2">
        <f t="shared" si="45"/>
        <v>0</v>
      </c>
      <c r="CV40" s="2">
        <f t="shared" si="46"/>
        <v>0</v>
      </c>
      <c r="CW40" s="2">
        <f t="shared" si="47"/>
        <v>0</v>
      </c>
      <c r="CX40" s="2">
        <f t="shared" si="48"/>
        <v>0</v>
      </c>
      <c r="CY40" s="2">
        <f>(((S40+(R40*IF(0,0,1)))*AT40)/100)</f>
        <v>0</v>
      </c>
      <c r="CZ40" s="2">
        <f>(((S40+(R40*IF(0,0,1)))*AU40)/100)</f>
        <v>0</v>
      </c>
      <c r="DA40" s="2"/>
      <c r="DB40" s="2"/>
      <c r="DC40" s="2" t="s">
        <v>6</v>
      </c>
      <c r="DD40" s="2" t="s">
        <v>6</v>
      </c>
      <c r="DE40" s="2" t="s">
        <v>6</v>
      </c>
      <c r="DF40" s="2" t="s">
        <v>6</v>
      </c>
      <c r="DG40" s="2" t="s">
        <v>6</v>
      </c>
      <c r="DH40" s="2" t="s">
        <v>6</v>
      </c>
      <c r="DI40" s="2" t="s">
        <v>6</v>
      </c>
      <c r="DJ40" s="2" t="s">
        <v>6</v>
      </c>
      <c r="DK40" s="2" t="s">
        <v>6</v>
      </c>
      <c r="DL40" s="2" t="s">
        <v>6</v>
      </c>
      <c r="DM40" s="2" t="s">
        <v>6</v>
      </c>
      <c r="DN40" s="2">
        <v>0</v>
      </c>
      <c r="DO40" s="2">
        <v>0</v>
      </c>
      <c r="DP40" s="2">
        <v>1</v>
      </c>
      <c r="DQ40" s="2">
        <v>1</v>
      </c>
      <c r="DR40" s="2"/>
      <c r="DS40" s="2"/>
      <c r="DT40" s="2"/>
      <c r="DU40" s="2">
        <v>1005</v>
      </c>
      <c r="DV40" s="2" t="s">
        <v>59</v>
      </c>
      <c r="DW40" s="2" t="s">
        <v>59</v>
      </c>
      <c r="DX40" s="2">
        <v>1</v>
      </c>
      <c r="DY40" s="2"/>
      <c r="DZ40" s="2" t="s">
        <v>6</v>
      </c>
      <c r="EA40" s="2" t="s">
        <v>6</v>
      </c>
      <c r="EB40" s="2" t="s">
        <v>6</v>
      </c>
      <c r="EC40" s="2" t="s">
        <v>6</v>
      </c>
      <c r="ED40" s="2"/>
      <c r="EE40" s="2">
        <v>35949445</v>
      </c>
      <c r="EF40" s="2">
        <v>20</v>
      </c>
      <c r="EG40" s="2" t="s">
        <v>31</v>
      </c>
      <c r="EH40" s="2">
        <v>0</v>
      </c>
      <c r="EI40" s="2" t="s">
        <v>6</v>
      </c>
      <c r="EJ40" s="2">
        <v>1</v>
      </c>
      <c r="EK40" s="2">
        <v>500001</v>
      </c>
      <c r="EL40" s="2" t="s">
        <v>32</v>
      </c>
      <c r="EM40" s="2" t="s">
        <v>33</v>
      </c>
      <c r="EN40" s="2"/>
      <c r="EO40" s="2" t="s">
        <v>6</v>
      </c>
      <c r="EP40" s="2"/>
      <c r="EQ40" s="2">
        <v>0</v>
      </c>
      <c r="ER40" s="2">
        <v>23.66</v>
      </c>
      <c r="ES40" s="110">
        <f>'1.Лок.смета.и.Акт'!F66</f>
        <v>23.66</v>
      </c>
      <c r="ET40" s="2">
        <v>0</v>
      </c>
      <c r="EU40" s="2">
        <v>0</v>
      </c>
      <c r="EV40" s="2">
        <v>0</v>
      </c>
      <c r="EW40" s="2">
        <v>0</v>
      </c>
      <c r="EX40" s="2">
        <v>0</v>
      </c>
      <c r="EY40" s="2"/>
      <c r="EZ40" s="2"/>
      <c r="FA40" s="2"/>
      <c r="FB40" s="2"/>
      <c r="FC40" s="2"/>
      <c r="FD40" s="2"/>
      <c r="FE40" s="2"/>
      <c r="FF40" s="2"/>
      <c r="FG40" s="2"/>
      <c r="FH40" s="2"/>
      <c r="FI40" s="2"/>
      <c r="FJ40" s="2"/>
      <c r="FK40" s="2"/>
      <c r="FL40" s="2"/>
      <c r="FM40" s="2"/>
      <c r="FN40" s="2"/>
      <c r="FO40" s="2"/>
      <c r="FP40" s="2"/>
      <c r="FQ40" s="2">
        <v>0</v>
      </c>
      <c r="FR40" s="2">
        <f t="shared" si="49"/>
        <v>0</v>
      </c>
      <c r="FS40" s="2">
        <v>0</v>
      </c>
      <c r="FT40" s="2"/>
      <c r="FU40" s="2"/>
      <c r="FV40" s="2"/>
      <c r="FW40" s="2"/>
      <c r="FX40" s="2">
        <v>0</v>
      </c>
      <c r="FY40" s="2">
        <v>0</v>
      </c>
      <c r="FZ40" s="2"/>
      <c r="GA40" s="2" t="s">
        <v>6</v>
      </c>
      <c r="GB40" s="2"/>
      <c r="GC40" s="2"/>
      <c r="GD40" s="2">
        <v>1</v>
      </c>
      <c r="GE40" s="2"/>
      <c r="GF40" s="2">
        <v>1663871851</v>
      </c>
      <c r="GG40" s="2">
        <v>2</v>
      </c>
      <c r="GH40" s="2">
        <v>1</v>
      </c>
      <c r="GI40" s="2">
        <v>-2</v>
      </c>
      <c r="GJ40" s="2">
        <v>0</v>
      </c>
      <c r="GK40" s="2">
        <v>0</v>
      </c>
      <c r="GL40" s="2">
        <f t="shared" si="50"/>
        <v>0</v>
      </c>
      <c r="GM40" s="2">
        <f t="shared" si="51"/>
        <v>24382</v>
      </c>
      <c r="GN40" s="2">
        <f t="shared" si="52"/>
        <v>24382</v>
      </c>
      <c r="GO40" s="2">
        <f t="shared" si="53"/>
        <v>0</v>
      </c>
      <c r="GP40" s="2">
        <f t="shared" si="54"/>
        <v>0</v>
      </c>
      <c r="GQ40" s="2"/>
      <c r="GR40" s="2">
        <v>0</v>
      </c>
      <c r="GS40" s="2">
        <v>3</v>
      </c>
      <c r="GT40" s="2">
        <v>0</v>
      </c>
      <c r="GU40" s="2" t="s">
        <v>6</v>
      </c>
      <c r="GV40" s="2">
        <f t="shared" si="55"/>
        <v>0</v>
      </c>
      <c r="GW40" s="2">
        <v>1</v>
      </c>
      <c r="GX40" s="2">
        <f t="shared" si="56"/>
        <v>0</v>
      </c>
      <c r="GY40" s="2"/>
      <c r="GZ40" s="2"/>
      <c r="HA40" s="2">
        <v>0</v>
      </c>
      <c r="HB40" s="2">
        <v>0</v>
      </c>
      <c r="HC40" s="2">
        <f t="shared" si="57"/>
        <v>0</v>
      </c>
      <c r="HD40" s="2"/>
      <c r="HE40" s="2" t="s">
        <v>6</v>
      </c>
      <c r="HF40" s="2" t="s">
        <v>6</v>
      </c>
      <c r="HG40" s="2"/>
      <c r="HH40" s="2"/>
      <c r="HI40" s="2"/>
      <c r="HJ40" s="2"/>
      <c r="HK40" s="2"/>
      <c r="HL40" s="2"/>
      <c r="HM40" s="2" t="s">
        <v>6</v>
      </c>
      <c r="HN40" s="2" t="s">
        <v>6</v>
      </c>
      <c r="HO40" s="2" t="s">
        <v>6</v>
      </c>
      <c r="HP40" s="2" t="s">
        <v>6</v>
      </c>
      <c r="HQ40" s="2" t="s">
        <v>6</v>
      </c>
      <c r="HR40" s="2"/>
      <c r="HS40" s="2"/>
      <c r="HT40" s="2"/>
      <c r="HU40" s="2"/>
      <c r="HV40" s="2"/>
      <c r="HW40" s="2"/>
      <c r="HX40" s="2"/>
      <c r="HY40" s="2"/>
      <c r="HZ40" s="2"/>
      <c r="IA40" s="2"/>
      <c r="IB40" s="2"/>
      <c r="IC40" s="2"/>
      <c r="ID40" s="2"/>
      <c r="IE40" s="2"/>
      <c r="IF40" s="2">
        <v>-1</v>
      </c>
      <c r="IG40" s="2"/>
      <c r="IH40" s="2"/>
      <c r="II40" s="2"/>
      <c r="IJ40" s="2"/>
      <c r="IK40" s="2">
        <v>0</v>
      </c>
      <c r="IL40" s="2"/>
      <c r="IM40" s="2"/>
      <c r="IN40" s="2"/>
      <c r="IO40" s="2"/>
      <c r="IP40" s="2"/>
      <c r="IQ40" s="2"/>
      <c r="IR40" s="2"/>
      <c r="IS40" s="2"/>
      <c r="IT40" s="2"/>
      <c r="IU40" s="2"/>
    </row>
    <row r="41" spans="1:255" x14ac:dyDescent="0.2">
      <c r="A41">
        <v>18</v>
      </c>
      <c r="B41">
        <v>1</v>
      </c>
      <c r="C41">
        <v>25</v>
      </c>
      <c r="E41" t="s">
        <v>56</v>
      </c>
      <c r="F41" t="e">
        <f>'ТЗ '!#REF!</f>
        <v>#REF!</v>
      </c>
      <c r="G41" t="s">
        <v>58</v>
      </c>
      <c r="H41" t="s">
        <v>59</v>
      </c>
      <c r="I41">
        <f>I29*J41</f>
        <v>1030.5</v>
      </c>
      <c r="J41" s="208">
        <f>'5.Ведомость_списания'!F33</f>
        <v>225</v>
      </c>
      <c r="K41">
        <v>225</v>
      </c>
      <c r="O41">
        <f t="shared" si="21"/>
        <v>186662</v>
      </c>
      <c r="P41">
        <f t="shared" si="22"/>
        <v>186662</v>
      </c>
      <c r="Q41">
        <f t="shared" si="23"/>
        <v>0</v>
      </c>
      <c r="R41">
        <f t="shared" si="24"/>
        <v>0</v>
      </c>
      <c r="S41">
        <f t="shared" si="25"/>
        <v>0</v>
      </c>
      <c r="T41">
        <f t="shared" si="26"/>
        <v>0</v>
      </c>
      <c r="U41">
        <f t="shared" si="27"/>
        <v>0</v>
      </c>
      <c r="V41">
        <f t="shared" si="28"/>
        <v>0</v>
      </c>
      <c r="W41">
        <f t="shared" si="29"/>
        <v>0</v>
      </c>
      <c r="X41">
        <f t="shared" si="30"/>
        <v>0</v>
      </c>
      <c r="Y41">
        <f t="shared" si="31"/>
        <v>0</v>
      </c>
      <c r="AA41">
        <v>69994509</v>
      </c>
      <c r="AB41">
        <f t="shared" si="32"/>
        <v>23.96</v>
      </c>
      <c r="AC41">
        <f t="shared" si="58"/>
        <v>23.96</v>
      </c>
      <c r="AD41">
        <f t="shared" si="33"/>
        <v>0</v>
      </c>
      <c r="AE41">
        <f t="shared" si="34"/>
        <v>0</v>
      </c>
      <c r="AF41">
        <f t="shared" si="35"/>
        <v>0</v>
      </c>
      <c r="AG41">
        <f t="shared" si="36"/>
        <v>0</v>
      </c>
      <c r="AH41">
        <f t="shared" si="37"/>
        <v>0</v>
      </c>
      <c r="AI41">
        <f t="shared" si="38"/>
        <v>0</v>
      </c>
      <c r="AJ41">
        <f t="shared" si="39"/>
        <v>0</v>
      </c>
      <c r="AK41">
        <v>23.96</v>
      </c>
      <c r="AL41">
        <v>23.96</v>
      </c>
      <c r="AM41">
        <v>0</v>
      </c>
      <c r="AN41">
        <v>0</v>
      </c>
      <c r="AO41">
        <v>0</v>
      </c>
      <c r="AP41">
        <v>0</v>
      </c>
      <c r="AQ41">
        <v>0</v>
      </c>
      <c r="AR41">
        <v>0</v>
      </c>
      <c r="AS41">
        <v>0</v>
      </c>
      <c r="AT41">
        <v>0</v>
      </c>
      <c r="AU41">
        <v>0</v>
      </c>
      <c r="AV41">
        <v>1</v>
      </c>
      <c r="AW41">
        <v>1</v>
      </c>
      <c r="AZ41">
        <v>1</v>
      </c>
      <c r="BA41">
        <v>1</v>
      </c>
      <c r="BB41">
        <v>1</v>
      </c>
      <c r="BC41">
        <v>7.56</v>
      </c>
      <c r="BD41" t="s">
        <v>6</v>
      </c>
      <c r="BE41" t="s">
        <v>6</v>
      </c>
      <c r="BF41" t="s">
        <v>6</v>
      </c>
      <c r="BG41" t="s">
        <v>6</v>
      </c>
      <c r="BH41">
        <v>3</v>
      </c>
      <c r="BI41">
        <v>1</v>
      </c>
      <c r="BJ41" t="s">
        <v>60</v>
      </c>
      <c r="BM41">
        <v>500001</v>
      </c>
      <c r="BN41">
        <v>0</v>
      </c>
      <c r="BO41" t="s">
        <v>6</v>
      </c>
      <c r="BP41">
        <v>0</v>
      </c>
      <c r="BQ41">
        <v>20</v>
      </c>
      <c r="BR41">
        <v>0</v>
      </c>
      <c r="BS41">
        <v>1</v>
      </c>
      <c r="BT41">
        <v>1</v>
      </c>
      <c r="BU41">
        <v>1</v>
      </c>
      <c r="BV41">
        <v>1</v>
      </c>
      <c r="BW41">
        <v>1</v>
      </c>
      <c r="BX41">
        <v>1</v>
      </c>
      <c r="BY41" t="s">
        <v>6</v>
      </c>
      <c r="BZ41">
        <v>0</v>
      </c>
      <c r="CA41">
        <v>0</v>
      </c>
      <c r="CB41" t="s">
        <v>6</v>
      </c>
      <c r="CE41">
        <v>0</v>
      </c>
      <c r="CF41">
        <v>0</v>
      </c>
      <c r="CG41">
        <v>0</v>
      </c>
      <c r="CM41">
        <v>0</v>
      </c>
      <c r="CN41" t="s">
        <v>6</v>
      </c>
      <c r="CO41">
        <v>0</v>
      </c>
      <c r="CP41">
        <f t="shared" si="40"/>
        <v>186662</v>
      </c>
      <c r="CQ41">
        <f t="shared" si="41"/>
        <v>181.13759999999999</v>
      </c>
      <c r="CR41">
        <f t="shared" si="42"/>
        <v>0</v>
      </c>
      <c r="CS41">
        <f t="shared" si="43"/>
        <v>0</v>
      </c>
      <c r="CT41">
        <f t="shared" si="44"/>
        <v>0</v>
      </c>
      <c r="CU41">
        <f t="shared" si="45"/>
        <v>0</v>
      </c>
      <c r="CV41">
        <f t="shared" si="46"/>
        <v>0</v>
      </c>
      <c r="CW41">
        <f t="shared" si="47"/>
        <v>0</v>
      </c>
      <c r="CX41">
        <f t="shared" si="48"/>
        <v>0</v>
      </c>
      <c r="CY41">
        <f>(S41+R41)*(BZ41/100)</f>
        <v>0</v>
      </c>
      <c r="CZ41">
        <f>(S41+R41)*(CA41/100)</f>
        <v>0</v>
      </c>
      <c r="DC41" t="s">
        <v>6</v>
      </c>
      <c r="DD41" t="s">
        <v>6</v>
      </c>
      <c r="DE41" t="s">
        <v>6</v>
      </c>
      <c r="DF41" t="s">
        <v>6</v>
      </c>
      <c r="DG41" t="s">
        <v>6</v>
      </c>
      <c r="DH41" t="s">
        <v>6</v>
      </c>
      <c r="DI41" t="s">
        <v>6</v>
      </c>
      <c r="DJ41" t="s">
        <v>6</v>
      </c>
      <c r="DK41" t="s">
        <v>6</v>
      </c>
      <c r="DL41" t="s">
        <v>6</v>
      </c>
      <c r="DM41" t="s">
        <v>6</v>
      </c>
      <c r="DN41">
        <v>0</v>
      </c>
      <c r="DO41">
        <v>0</v>
      </c>
      <c r="DP41">
        <v>1</v>
      </c>
      <c r="DQ41">
        <v>1</v>
      </c>
      <c r="DU41">
        <v>1005</v>
      </c>
      <c r="DV41" t="s">
        <v>59</v>
      </c>
      <c r="DW41" t="e">
        <f>'ТЗ '!#REF!</f>
        <v>#REF!</v>
      </c>
      <c r="DX41">
        <v>1</v>
      </c>
      <c r="DZ41" t="s">
        <v>6</v>
      </c>
      <c r="EA41" t="s">
        <v>6</v>
      </c>
      <c r="EB41" t="s">
        <v>6</v>
      </c>
      <c r="EC41" t="s">
        <v>6</v>
      </c>
      <c r="EE41">
        <v>35949445</v>
      </c>
      <c r="EF41">
        <v>20</v>
      </c>
      <c r="EG41" t="s">
        <v>31</v>
      </c>
      <c r="EH41">
        <v>0</v>
      </c>
      <c r="EI41" t="s">
        <v>6</v>
      </c>
      <c r="EJ41">
        <v>1</v>
      </c>
      <c r="EK41">
        <v>500001</v>
      </c>
      <c r="EL41" t="s">
        <v>32</v>
      </c>
      <c r="EM41" t="s">
        <v>33</v>
      </c>
      <c r="EO41" t="s">
        <v>6</v>
      </c>
      <c r="EQ41">
        <v>0</v>
      </c>
      <c r="ER41">
        <v>23.96</v>
      </c>
      <c r="ES41">
        <v>23.96</v>
      </c>
      <c r="ET41">
        <v>0</v>
      </c>
      <c r="EU41">
        <v>0</v>
      </c>
      <c r="EV41">
        <v>0</v>
      </c>
      <c r="EW41">
        <v>0</v>
      </c>
      <c r="EX41">
        <v>0</v>
      </c>
      <c r="EZ41">
        <v>5</v>
      </c>
      <c r="FC41">
        <v>0</v>
      </c>
      <c r="FD41">
        <v>18</v>
      </c>
      <c r="FF41">
        <v>173.3</v>
      </c>
      <c r="FQ41">
        <v>0</v>
      </c>
      <c r="FR41">
        <f t="shared" si="49"/>
        <v>0</v>
      </c>
      <c r="FS41">
        <v>0</v>
      </c>
      <c r="FX41">
        <v>0</v>
      </c>
      <c r="FY41">
        <v>0</v>
      </c>
      <c r="GA41" t="s">
        <v>61</v>
      </c>
      <c r="GD41">
        <v>1</v>
      </c>
      <c r="GF41">
        <v>1663871851</v>
      </c>
      <c r="GG41">
        <v>2</v>
      </c>
      <c r="GH41">
        <v>3</v>
      </c>
      <c r="GI41">
        <v>5</v>
      </c>
      <c r="GJ41">
        <v>0</v>
      </c>
      <c r="GK41">
        <v>0</v>
      </c>
      <c r="GL41">
        <f t="shared" si="50"/>
        <v>0</v>
      </c>
      <c r="GM41">
        <f t="shared" si="51"/>
        <v>186662</v>
      </c>
      <c r="GN41">
        <f t="shared" si="52"/>
        <v>186662</v>
      </c>
      <c r="GO41">
        <f t="shared" si="53"/>
        <v>0</v>
      </c>
      <c r="GP41">
        <f t="shared" si="54"/>
        <v>0</v>
      </c>
      <c r="GR41">
        <v>1</v>
      </c>
      <c r="GS41">
        <v>1</v>
      </c>
      <c r="GT41">
        <v>0</v>
      </c>
      <c r="GU41" t="s">
        <v>6</v>
      </c>
      <c r="GV41">
        <f t="shared" si="55"/>
        <v>0</v>
      </c>
      <c r="GW41">
        <v>1</v>
      </c>
      <c r="GX41">
        <f t="shared" si="56"/>
        <v>0</v>
      </c>
      <c r="HA41">
        <v>0</v>
      </c>
      <c r="HB41">
        <v>0</v>
      </c>
      <c r="HC41">
        <f t="shared" si="57"/>
        <v>0</v>
      </c>
      <c r="HE41" t="s">
        <v>35</v>
      </c>
      <c r="HF41" t="s">
        <v>36</v>
      </c>
      <c r="HM41" t="s">
        <v>6</v>
      </c>
      <c r="HN41" t="s">
        <v>6</v>
      </c>
      <c r="HO41" t="s">
        <v>6</v>
      </c>
      <c r="HP41" t="s">
        <v>6</v>
      </c>
      <c r="HQ41" t="s">
        <v>6</v>
      </c>
      <c r="IF41">
        <v>-1</v>
      </c>
      <c r="IK41">
        <v>0</v>
      </c>
    </row>
    <row r="42" spans="1:255" x14ac:dyDescent="0.2">
      <c r="A42" s="2">
        <v>18</v>
      </c>
      <c r="B42" s="2">
        <v>1</v>
      </c>
      <c r="C42" s="2">
        <v>11</v>
      </c>
      <c r="D42" s="2"/>
      <c r="E42" s="2" t="s">
        <v>62</v>
      </c>
      <c r="F42" s="2" t="s">
        <v>63</v>
      </c>
      <c r="G42" s="2" t="s">
        <v>64</v>
      </c>
      <c r="H42" s="2" t="s">
        <v>65</v>
      </c>
      <c r="I42" s="2">
        <f>I28*J42</f>
        <v>3618.2000000000003</v>
      </c>
      <c r="J42" s="2">
        <v>790</v>
      </c>
      <c r="K42" s="2">
        <v>790</v>
      </c>
      <c r="L42" s="2"/>
      <c r="M42" s="2"/>
      <c r="N42" s="2"/>
      <c r="O42" s="2">
        <f t="shared" si="21"/>
        <v>145</v>
      </c>
      <c r="P42" s="2">
        <f t="shared" si="22"/>
        <v>145</v>
      </c>
      <c r="Q42" s="2">
        <f t="shared" si="23"/>
        <v>0</v>
      </c>
      <c r="R42" s="2">
        <f t="shared" si="24"/>
        <v>0</v>
      </c>
      <c r="S42" s="2">
        <f t="shared" si="25"/>
        <v>0</v>
      </c>
      <c r="T42" s="2">
        <f t="shared" si="26"/>
        <v>0</v>
      </c>
      <c r="U42" s="2">
        <f t="shared" si="27"/>
        <v>0</v>
      </c>
      <c r="V42" s="2">
        <f t="shared" si="28"/>
        <v>0</v>
      </c>
      <c r="W42" s="2">
        <f t="shared" si="29"/>
        <v>0</v>
      </c>
      <c r="X42" s="2">
        <f t="shared" si="30"/>
        <v>0</v>
      </c>
      <c r="Y42" s="2">
        <f t="shared" si="31"/>
        <v>0</v>
      </c>
      <c r="Z42" s="2"/>
      <c r="AA42" s="2">
        <v>69994508</v>
      </c>
      <c r="AB42" s="2">
        <f t="shared" si="32"/>
        <v>0.04</v>
      </c>
      <c r="AC42" s="2">
        <f t="shared" si="58"/>
        <v>0.04</v>
      </c>
      <c r="AD42" s="2">
        <f t="shared" si="33"/>
        <v>0</v>
      </c>
      <c r="AE42" s="2">
        <f t="shared" si="34"/>
        <v>0</v>
      </c>
      <c r="AF42" s="2">
        <f t="shared" si="35"/>
        <v>0</v>
      </c>
      <c r="AG42" s="2">
        <f t="shared" si="36"/>
        <v>0</v>
      </c>
      <c r="AH42" s="2">
        <f t="shared" si="37"/>
        <v>0</v>
      </c>
      <c r="AI42" s="2">
        <f t="shared" si="38"/>
        <v>0</v>
      </c>
      <c r="AJ42" s="2">
        <f t="shared" si="39"/>
        <v>0</v>
      </c>
      <c r="AK42" s="2">
        <v>0.04</v>
      </c>
      <c r="AL42" s="110">
        <f>'1.Лок.смета.и.Акт'!F68</f>
        <v>0.04</v>
      </c>
      <c r="AM42" s="2">
        <v>0</v>
      </c>
      <c r="AN42" s="2">
        <v>0</v>
      </c>
      <c r="AO42" s="2">
        <v>0</v>
      </c>
      <c r="AP42" s="2">
        <v>0</v>
      </c>
      <c r="AQ42" s="2">
        <v>0</v>
      </c>
      <c r="AR42" s="2">
        <v>0</v>
      </c>
      <c r="AS42" s="2">
        <v>0</v>
      </c>
      <c r="AT42" s="2">
        <v>0</v>
      </c>
      <c r="AU42" s="2">
        <v>0</v>
      </c>
      <c r="AV42" s="2">
        <v>1</v>
      </c>
      <c r="AW42" s="2">
        <v>1</v>
      </c>
      <c r="AX42" s="2"/>
      <c r="AY42" s="2"/>
      <c r="AZ42" s="2">
        <v>1</v>
      </c>
      <c r="BA42" s="2">
        <v>1</v>
      </c>
      <c r="BB42" s="2">
        <v>1</v>
      </c>
      <c r="BC42" s="2">
        <v>1</v>
      </c>
      <c r="BD42" s="2" t="s">
        <v>6</v>
      </c>
      <c r="BE42" s="2" t="s">
        <v>6</v>
      </c>
      <c r="BF42" s="2" t="s">
        <v>6</v>
      </c>
      <c r="BG42" s="2" t="s">
        <v>6</v>
      </c>
      <c r="BH42" s="2">
        <v>3</v>
      </c>
      <c r="BI42" s="2">
        <v>1</v>
      </c>
      <c r="BJ42" s="2" t="s">
        <v>66</v>
      </c>
      <c r="BK42" s="2"/>
      <c r="BL42" s="2"/>
      <c r="BM42" s="2">
        <v>500001</v>
      </c>
      <c r="BN42" s="2">
        <v>0</v>
      </c>
      <c r="BO42" s="2" t="s">
        <v>6</v>
      </c>
      <c r="BP42" s="2">
        <v>0</v>
      </c>
      <c r="BQ42" s="2">
        <v>20</v>
      </c>
      <c r="BR42" s="2">
        <v>0</v>
      </c>
      <c r="BS42" s="2">
        <v>1</v>
      </c>
      <c r="BT42" s="2">
        <v>1</v>
      </c>
      <c r="BU42" s="2">
        <v>1</v>
      </c>
      <c r="BV42" s="2">
        <v>1</v>
      </c>
      <c r="BW42" s="2">
        <v>1</v>
      </c>
      <c r="BX42" s="2">
        <v>1</v>
      </c>
      <c r="BY42" s="2" t="s">
        <v>6</v>
      </c>
      <c r="BZ42" s="2">
        <v>0</v>
      </c>
      <c r="CA42" s="2">
        <v>0</v>
      </c>
      <c r="CB42" s="2" t="s">
        <v>6</v>
      </c>
      <c r="CC42" s="2"/>
      <c r="CD42" s="2"/>
      <c r="CE42" s="2">
        <v>0</v>
      </c>
      <c r="CF42" s="2">
        <v>0</v>
      </c>
      <c r="CG42" s="2">
        <v>0</v>
      </c>
      <c r="CH42" s="2"/>
      <c r="CI42" s="2"/>
      <c r="CJ42" s="2"/>
      <c r="CK42" s="2"/>
      <c r="CL42" s="2"/>
      <c r="CM42" s="2">
        <v>0</v>
      </c>
      <c r="CN42" s="2" t="s">
        <v>6</v>
      </c>
      <c r="CO42" s="2">
        <v>0</v>
      </c>
      <c r="CP42" s="2">
        <f t="shared" si="40"/>
        <v>145</v>
      </c>
      <c r="CQ42" s="2">
        <f t="shared" si="41"/>
        <v>0.04</v>
      </c>
      <c r="CR42" s="2">
        <f t="shared" si="42"/>
        <v>0</v>
      </c>
      <c r="CS42" s="2">
        <f t="shared" si="43"/>
        <v>0</v>
      </c>
      <c r="CT42" s="2">
        <f t="shared" si="44"/>
        <v>0</v>
      </c>
      <c r="CU42" s="2">
        <f t="shared" si="45"/>
        <v>0</v>
      </c>
      <c r="CV42" s="2">
        <f t="shared" si="46"/>
        <v>0</v>
      </c>
      <c r="CW42" s="2">
        <f t="shared" si="47"/>
        <v>0</v>
      </c>
      <c r="CX42" s="2">
        <f t="shared" si="48"/>
        <v>0</v>
      </c>
      <c r="CY42" s="2">
        <f>(((S42+(R42*IF(0,0,1)))*AT42)/100)</f>
        <v>0</v>
      </c>
      <c r="CZ42" s="2">
        <f>(((S42+(R42*IF(0,0,1)))*AU42)/100)</f>
        <v>0</v>
      </c>
      <c r="DA42" s="2"/>
      <c r="DB42" s="2"/>
      <c r="DC42" s="2" t="s">
        <v>6</v>
      </c>
      <c r="DD42" s="2" t="s">
        <v>6</v>
      </c>
      <c r="DE42" s="2" t="s">
        <v>6</v>
      </c>
      <c r="DF42" s="2" t="s">
        <v>6</v>
      </c>
      <c r="DG42" s="2" t="s">
        <v>6</v>
      </c>
      <c r="DH42" s="2" t="s">
        <v>6</v>
      </c>
      <c r="DI42" s="2" t="s">
        <v>6</v>
      </c>
      <c r="DJ42" s="2" t="s">
        <v>6</v>
      </c>
      <c r="DK42" s="2" t="s">
        <v>6</v>
      </c>
      <c r="DL42" s="2" t="s">
        <v>6</v>
      </c>
      <c r="DM42" s="2" t="s">
        <v>6</v>
      </c>
      <c r="DN42" s="2">
        <v>0</v>
      </c>
      <c r="DO42" s="2">
        <v>0</v>
      </c>
      <c r="DP42" s="2">
        <v>1</v>
      </c>
      <c r="DQ42" s="2">
        <v>1</v>
      </c>
      <c r="DR42" s="2"/>
      <c r="DS42" s="2"/>
      <c r="DT42" s="2"/>
      <c r="DU42" s="2">
        <v>1010</v>
      </c>
      <c r="DV42" s="2" t="s">
        <v>65</v>
      </c>
      <c r="DW42" s="2" t="s">
        <v>65</v>
      </c>
      <c r="DX42" s="2">
        <v>1</v>
      </c>
      <c r="DY42" s="2"/>
      <c r="DZ42" s="2" t="s">
        <v>6</v>
      </c>
      <c r="EA42" s="2" t="s">
        <v>6</v>
      </c>
      <c r="EB42" s="2" t="s">
        <v>6</v>
      </c>
      <c r="EC42" s="2" t="s">
        <v>6</v>
      </c>
      <c r="ED42" s="2"/>
      <c r="EE42" s="2">
        <v>35949445</v>
      </c>
      <c r="EF42" s="2">
        <v>20</v>
      </c>
      <c r="EG42" s="2" t="s">
        <v>31</v>
      </c>
      <c r="EH42" s="2">
        <v>0</v>
      </c>
      <c r="EI42" s="2" t="s">
        <v>6</v>
      </c>
      <c r="EJ42" s="2">
        <v>1</v>
      </c>
      <c r="EK42" s="2">
        <v>500001</v>
      </c>
      <c r="EL42" s="2" t="s">
        <v>32</v>
      </c>
      <c r="EM42" s="2" t="s">
        <v>33</v>
      </c>
      <c r="EN42" s="2"/>
      <c r="EO42" s="2" t="s">
        <v>6</v>
      </c>
      <c r="EP42" s="2"/>
      <c r="EQ42" s="2">
        <v>0</v>
      </c>
      <c r="ER42" s="2">
        <v>0.04</v>
      </c>
      <c r="ES42" s="110">
        <f>'1.Лок.смета.и.Акт'!F68</f>
        <v>0.04</v>
      </c>
      <c r="ET42" s="2">
        <v>0</v>
      </c>
      <c r="EU42" s="2">
        <v>0</v>
      </c>
      <c r="EV42" s="2">
        <v>0</v>
      </c>
      <c r="EW42" s="2">
        <v>0</v>
      </c>
      <c r="EX42" s="2">
        <v>0</v>
      </c>
      <c r="EY42" s="2"/>
      <c r="EZ42" s="2"/>
      <c r="FA42" s="2"/>
      <c r="FB42" s="2"/>
      <c r="FC42" s="2"/>
      <c r="FD42" s="2"/>
      <c r="FE42" s="2"/>
      <c r="FF42" s="2"/>
      <c r="FG42" s="2"/>
      <c r="FH42" s="2"/>
      <c r="FI42" s="2"/>
      <c r="FJ42" s="2"/>
      <c r="FK42" s="2"/>
      <c r="FL42" s="2"/>
      <c r="FM42" s="2"/>
      <c r="FN42" s="2"/>
      <c r="FO42" s="2"/>
      <c r="FP42" s="2"/>
      <c r="FQ42" s="2">
        <v>0</v>
      </c>
      <c r="FR42" s="2">
        <f t="shared" si="49"/>
        <v>0</v>
      </c>
      <c r="FS42" s="2">
        <v>0</v>
      </c>
      <c r="FT42" s="2"/>
      <c r="FU42" s="2"/>
      <c r="FV42" s="2"/>
      <c r="FW42" s="2"/>
      <c r="FX42" s="2">
        <v>0</v>
      </c>
      <c r="FY42" s="2">
        <v>0</v>
      </c>
      <c r="FZ42" s="2"/>
      <c r="GA42" s="2" t="s">
        <v>6</v>
      </c>
      <c r="GB42" s="2"/>
      <c r="GC42" s="2"/>
      <c r="GD42" s="2">
        <v>1</v>
      </c>
      <c r="GE42" s="2"/>
      <c r="GF42" s="2">
        <v>1676315480</v>
      </c>
      <c r="GG42" s="2">
        <v>2</v>
      </c>
      <c r="GH42" s="2">
        <v>1</v>
      </c>
      <c r="GI42" s="2">
        <v>-2</v>
      </c>
      <c r="GJ42" s="2">
        <v>0</v>
      </c>
      <c r="GK42" s="2">
        <v>0</v>
      </c>
      <c r="GL42" s="2">
        <f t="shared" si="50"/>
        <v>0</v>
      </c>
      <c r="GM42" s="2">
        <f t="shared" si="51"/>
        <v>145</v>
      </c>
      <c r="GN42" s="2">
        <f t="shared" si="52"/>
        <v>145</v>
      </c>
      <c r="GO42" s="2">
        <f t="shared" si="53"/>
        <v>0</v>
      </c>
      <c r="GP42" s="2">
        <f t="shared" si="54"/>
        <v>0</v>
      </c>
      <c r="GQ42" s="2"/>
      <c r="GR42" s="2">
        <v>0</v>
      </c>
      <c r="GS42" s="2">
        <v>3</v>
      </c>
      <c r="GT42" s="2">
        <v>0</v>
      </c>
      <c r="GU42" s="2" t="s">
        <v>6</v>
      </c>
      <c r="GV42" s="2">
        <f t="shared" si="55"/>
        <v>0</v>
      </c>
      <c r="GW42" s="2">
        <v>1</v>
      </c>
      <c r="GX42" s="2">
        <f t="shared" si="56"/>
        <v>0</v>
      </c>
      <c r="GY42" s="2"/>
      <c r="GZ42" s="2"/>
      <c r="HA42" s="2">
        <v>0</v>
      </c>
      <c r="HB42" s="2">
        <v>0</v>
      </c>
      <c r="HC42" s="2">
        <f t="shared" si="57"/>
        <v>0</v>
      </c>
      <c r="HD42" s="2"/>
      <c r="HE42" s="2" t="s">
        <v>6</v>
      </c>
      <c r="HF42" s="2" t="s">
        <v>6</v>
      </c>
      <c r="HG42" s="2"/>
      <c r="HH42" s="2"/>
      <c r="HI42" s="2"/>
      <c r="HJ42" s="2"/>
      <c r="HK42" s="2"/>
      <c r="HL42" s="2"/>
      <c r="HM42" s="2" t="s">
        <v>6</v>
      </c>
      <c r="HN42" s="2" t="s">
        <v>6</v>
      </c>
      <c r="HO42" s="2" t="s">
        <v>6</v>
      </c>
      <c r="HP42" s="2" t="s">
        <v>6</v>
      </c>
      <c r="HQ42" s="2" t="s">
        <v>6</v>
      </c>
      <c r="HR42" s="2"/>
      <c r="HS42" s="2"/>
      <c r="HT42" s="2"/>
      <c r="HU42" s="2"/>
      <c r="HV42" s="2"/>
      <c r="HW42" s="2"/>
      <c r="HX42" s="2"/>
      <c r="HY42" s="2"/>
      <c r="HZ42" s="2"/>
      <c r="IA42" s="2"/>
      <c r="IB42" s="2"/>
      <c r="IC42" s="2"/>
      <c r="ID42" s="2"/>
      <c r="IE42" s="2"/>
      <c r="IF42" s="2">
        <v>-1</v>
      </c>
      <c r="IG42" s="2"/>
      <c r="IH42" s="2"/>
      <c r="II42" s="2"/>
      <c r="IJ42" s="2"/>
      <c r="IK42" s="2">
        <v>0</v>
      </c>
      <c r="IL42" s="2"/>
      <c r="IM42" s="2"/>
      <c r="IN42" s="2"/>
      <c r="IO42" s="2"/>
      <c r="IP42" s="2"/>
      <c r="IQ42" s="2"/>
      <c r="IR42" s="2"/>
      <c r="IS42" s="2"/>
      <c r="IT42" s="2"/>
      <c r="IU42" s="2"/>
    </row>
    <row r="43" spans="1:255" x14ac:dyDescent="0.2">
      <c r="A43">
        <v>18</v>
      </c>
      <c r="B43">
        <v>1</v>
      </c>
      <c r="C43">
        <v>26</v>
      </c>
      <c r="E43" t="s">
        <v>62</v>
      </c>
      <c r="F43" t="e">
        <f>'ТЗ '!#REF!</f>
        <v>#REF!</v>
      </c>
      <c r="G43" t="s">
        <v>64</v>
      </c>
      <c r="H43" t="s">
        <v>65</v>
      </c>
      <c r="I43">
        <f>I29*J43</f>
        <v>3618.2000000000003</v>
      </c>
      <c r="J43" s="208">
        <f>'5.Ведомость_списания'!F34</f>
        <v>790</v>
      </c>
      <c r="K43">
        <v>790</v>
      </c>
      <c r="O43">
        <f t="shared" si="21"/>
        <v>1094</v>
      </c>
      <c r="P43">
        <f t="shared" si="22"/>
        <v>1094</v>
      </c>
      <c r="Q43">
        <f t="shared" si="23"/>
        <v>0</v>
      </c>
      <c r="R43">
        <f t="shared" si="24"/>
        <v>0</v>
      </c>
      <c r="S43">
        <f t="shared" si="25"/>
        <v>0</v>
      </c>
      <c r="T43">
        <f t="shared" si="26"/>
        <v>0</v>
      </c>
      <c r="U43">
        <f t="shared" si="27"/>
        <v>0</v>
      </c>
      <c r="V43">
        <f t="shared" si="28"/>
        <v>0</v>
      </c>
      <c r="W43">
        <f t="shared" si="29"/>
        <v>0</v>
      </c>
      <c r="X43">
        <f t="shared" si="30"/>
        <v>0</v>
      </c>
      <c r="Y43">
        <f t="shared" si="31"/>
        <v>0</v>
      </c>
      <c r="AA43">
        <v>69994509</v>
      </c>
      <c r="AB43">
        <f t="shared" si="32"/>
        <v>0.04</v>
      </c>
      <c r="AC43">
        <f t="shared" si="58"/>
        <v>0.04</v>
      </c>
      <c r="AD43">
        <f t="shared" si="33"/>
        <v>0</v>
      </c>
      <c r="AE43">
        <f t="shared" si="34"/>
        <v>0</v>
      </c>
      <c r="AF43">
        <f t="shared" si="35"/>
        <v>0</v>
      </c>
      <c r="AG43">
        <f t="shared" si="36"/>
        <v>0</v>
      </c>
      <c r="AH43">
        <f t="shared" si="37"/>
        <v>0</v>
      </c>
      <c r="AI43">
        <f t="shared" si="38"/>
        <v>0</v>
      </c>
      <c r="AJ43">
        <f t="shared" si="39"/>
        <v>0</v>
      </c>
      <c r="AK43">
        <v>0.04</v>
      </c>
      <c r="AL43">
        <v>0.04</v>
      </c>
      <c r="AM43">
        <v>0</v>
      </c>
      <c r="AN43">
        <v>0</v>
      </c>
      <c r="AO43">
        <v>0</v>
      </c>
      <c r="AP43">
        <v>0</v>
      </c>
      <c r="AQ43">
        <v>0</v>
      </c>
      <c r="AR43">
        <v>0</v>
      </c>
      <c r="AS43">
        <v>0</v>
      </c>
      <c r="AT43">
        <v>0</v>
      </c>
      <c r="AU43">
        <v>0</v>
      </c>
      <c r="AV43">
        <v>1</v>
      </c>
      <c r="AW43">
        <v>1</v>
      </c>
      <c r="AZ43">
        <v>1</v>
      </c>
      <c r="BA43">
        <v>1</v>
      </c>
      <c r="BB43">
        <v>1</v>
      </c>
      <c r="BC43">
        <v>7.56</v>
      </c>
      <c r="BD43" t="s">
        <v>6</v>
      </c>
      <c r="BE43" t="s">
        <v>6</v>
      </c>
      <c r="BF43" t="s">
        <v>6</v>
      </c>
      <c r="BG43" t="s">
        <v>6</v>
      </c>
      <c r="BH43">
        <v>3</v>
      </c>
      <c r="BI43">
        <v>1</v>
      </c>
      <c r="BJ43" t="s">
        <v>66</v>
      </c>
      <c r="BM43">
        <v>500001</v>
      </c>
      <c r="BN43">
        <v>0</v>
      </c>
      <c r="BO43" t="s">
        <v>6</v>
      </c>
      <c r="BP43">
        <v>0</v>
      </c>
      <c r="BQ43">
        <v>20</v>
      </c>
      <c r="BR43">
        <v>0</v>
      </c>
      <c r="BS43">
        <v>1</v>
      </c>
      <c r="BT43">
        <v>1</v>
      </c>
      <c r="BU43">
        <v>1</v>
      </c>
      <c r="BV43">
        <v>1</v>
      </c>
      <c r="BW43">
        <v>1</v>
      </c>
      <c r="BX43">
        <v>1</v>
      </c>
      <c r="BY43" t="s">
        <v>6</v>
      </c>
      <c r="BZ43">
        <v>0</v>
      </c>
      <c r="CA43">
        <v>0</v>
      </c>
      <c r="CB43" t="s">
        <v>6</v>
      </c>
      <c r="CE43">
        <v>0</v>
      </c>
      <c r="CF43">
        <v>0</v>
      </c>
      <c r="CG43">
        <v>0</v>
      </c>
      <c r="CM43">
        <v>0</v>
      </c>
      <c r="CN43" t="s">
        <v>6</v>
      </c>
      <c r="CO43">
        <v>0</v>
      </c>
      <c r="CP43">
        <f t="shared" si="40"/>
        <v>1094</v>
      </c>
      <c r="CQ43">
        <f t="shared" si="41"/>
        <v>0.3024</v>
      </c>
      <c r="CR43">
        <f t="shared" si="42"/>
        <v>0</v>
      </c>
      <c r="CS43">
        <f t="shared" si="43"/>
        <v>0</v>
      </c>
      <c r="CT43">
        <f t="shared" si="44"/>
        <v>0</v>
      </c>
      <c r="CU43">
        <f t="shared" si="45"/>
        <v>0</v>
      </c>
      <c r="CV43">
        <f t="shared" si="46"/>
        <v>0</v>
      </c>
      <c r="CW43">
        <f t="shared" si="47"/>
        <v>0</v>
      </c>
      <c r="CX43">
        <f t="shared" si="48"/>
        <v>0</v>
      </c>
      <c r="CY43">
        <f>(S43+R43)*(BZ43/100)</f>
        <v>0</v>
      </c>
      <c r="CZ43">
        <f>(S43+R43)*(CA43/100)</f>
        <v>0</v>
      </c>
      <c r="DC43" t="s">
        <v>6</v>
      </c>
      <c r="DD43" t="s">
        <v>6</v>
      </c>
      <c r="DE43" t="s">
        <v>6</v>
      </c>
      <c r="DF43" t="s">
        <v>6</v>
      </c>
      <c r="DG43" t="s">
        <v>6</v>
      </c>
      <c r="DH43" t="s">
        <v>6</v>
      </c>
      <c r="DI43" t="s">
        <v>6</v>
      </c>
      <c r="DJ43" t="s">
        <v>6</v>
      </c>
      <c r="DK43" t="s">
        <v>6</v>
      </c>
      <c r="DL43" t="s">
        <v>6</v>
      </c>
      <c r="DM43" t="s">
        <v>6</v>
      </c>
      <c r="DN43">
        <v>0</v>
      </c>
      <c r="DO43">
        <v>0</v>
      </c>
      <c r="DP43">
        <v>1</v>
      </c>
      <c r="DQ43">
        <v>1</v>
      </c>
      <c r="DU43">
        <v>1010</v>
      </c>
      <c r="DV43" t="s">
        <v>65</v>
      </c>
      <c r="DW43" t="e">
        <f>'ТЗ '!#REF!</f>
        <v>#REF!</v>
      </c>
      <c r="DX43">
        <v>1</v>
      </c>
      <c r="DZ43" t="s">
        <v>6</v>
      </c>
      <c r="EA43" t="s">
        <v>6</v>
      </c>
      <c r="EB43" t="s">
        <v>6</v>
      </c>
      <c r="EC43" t="s">
        <v>6</v>
      </c>
      <c r="EE43">
        <v>35949445</v>
      </c>
      <c r="EF43">
        <v>20</v>
      </c>
      <c r="EG43" t="s">
        <v>31</v>
      </c>
      <c r="EH43">
        <v>0</v>
      </c>
      <c r="EI43" t="s">
        <v>6</v>
      </c>
      <c r="EJ43">
        <v>1</v>
      </c>
      <c r="EK43">
        <v>500001</v>
      </c>
      <c r="EL43" t="s">
        <v>32</v>
      </c>
      <c r="EM43" t="s">
        <v>33</v>
      </c>
      <c r="EO43" t="s">
        <v>6</v>
      </c>
      <c r="EQ43">
        <v>0</v>
      </c>
      <c r="ER43">
        <v>0.04</v>
      </c>
      <c r="ES43">
        <v>0.04</v>
      </c>
      <c r="ET43">
        <v>0</v>
      </c>
      <c r="EU43">
        <v>0</v>
      </c>
      <c r="EV43">
        <v>0</v>
      </c>
      <c r="EW43">
        <v>0</v>
      </c>
      <c r="EX43">
        <v>0</v>
      </c>
      <c r="EZ43">
        <v>5</v>
      </c>
      <c r="FC43">
        <v>0</v>
      </c>
      <c r="FD43">
        <v>18</v>
      </c>
      <c r="FF43">
        <v>0.3</v>
      </c>
      <c r="FQ43">
        <v>0</v>
      </c>
      <c r="FR43">
        <f t="shared" si="49"/>
        <v>0</v>
      </c>
      <c r="FS43">
        <v>0</v>
      </c>
      <c r="FX43">
        <v>0</v>
      </c>
      <c r="FY43">
        <v>0</v>
      </c>
      <c r="GA43" t="s">
        <v>67</v>
      </c>
      <c r="GD43">
        <v>1</v>
      </c>
      <c r="GF43">
        <v>1676315480</v>
      </c>
      <c r="GG43">
        <v>2</v>
      </c>
      <c r="GH43">
        <v>3</v>
      </c>
      <c r="GI43">
        <v>5</v>
      </c>
      <c r="GJ43">
        <v>0</v>
      </c>
      <c r="GK43">
        <v>0</v>
      </c>
      <c r="GL43">
        <f t="shared" si="50"/>
        <v>0</v>
      </c>
      <c r="GM43">
        <f t="shared" si="51"/>
        <v>1094</v>
      </c>
      <c r="GN43">
        <f t="shared" si="52"/>
        <v>1094</v>
      </c>
      <c r="GO43">
        <f t="shared" si="53"/>
        <v>0</v>
      </c>
      <c r="GP43">
        <f t="shared" si="54"/>
        <v>0</v>
      </c>
      <c r="GR43">
        <v>1</v>
      </c>
      <c r="GS43">
        <v>1</v>
      </c>
      <c r="GT43">
        <v>0</v>
      </c>
      <c r="GU43" t="s">
        <v>6</v>
      </c>
      <c r="GV43">
        <f t="shared" si="55"/>
        <v>0</v>
      </c>
      <c r="GW43">
        <v>1</v>
      </c>
      <c r="GX43">
        <f t="shared" si="56"/>
        <v>0</v>
      </c>
      <c r="HA43">
        <v>0</v>
      </c>
      <c r="HB43">
        <v>0</v>
      </c>
      <c r="HC43">
        <f t="shared" si="57"/>
        <v>0</v>
      </c>
      <c r="HE43" t="s">
        <v>35</v>
      </c>
      <c r="HF43" t="s">
        <v>36</v>
      </c>
      <c r="HM43" t="s">
        <v>6</v>
      </c>
      <c r="HN43" t="s">
        <v>6</v>
      </c>
      <c r="HO43" t="s">
        <v>6</v>
      </c>
      <c r="HP43" t="s">
        <v>6</v>
      </c>
      <c r="HQ43" t="s">
        <v>6</v>
      </c>
      <c r="IF43">
        <v>-1</v>
      </c>
      <c r="IK43">
        <v>0</v>
      </c>
    </row>
    <row r="44" spans="1:255" x14ac:dyDescent="0.2">
      <c r="A44" s="2">
        <v>18</v>
      </c>
      <c r="B44" s="2">
        <v>1</v>
      </c>
      <c r="C44" s="2">
        <v>12</v>
      </c>
      <c r="D44" s="2"/>
      <c r="E44" s="2" t="s">
        <v>68</v>
      </c>
      <c r="F44" s="2" t="s">
        <v>69</v>
      </c>
      <c r="G44" s="2" t="s">
        <v>70</v>
      </c>
      <c r="H44" s="2" t="s">
        <v>65</v>
      </c>
      <c r="I44" s="2">
        <f>I28*J44</f>
        <v>8445.52</v>
      </c>
      <c r="J44" s="2">
        <v>1844</v>
      </c>
      <c r="K44" s="2">
        <v>1844</v>
      </c>
      <c r="L44" s="2"/>
      <c r="M44" s="2"/>
      <c r="N44" s="2"/>
      <c r="O44" s="2">
        <f t="shared" si="21"/>
        <v>422</v>
      </c>
      <c r="P44" s="2">
        <f t="shared" si="22"/>
        <v>422</v>
      </c>
      <c r="Q44" s="2">
        <f t="shared" si="23"/>
        <v>0</v>
      </c>
      <c r="R44" s="2">
        <f t="shared" si="24"/>
        <v>0</v>
      </c>
      <c r="S44" s="2">
        <f t="shared" si="25"/>
        <v>0</v>
      </c>
      <c r="T44" s="2">
        <f t="shared" si="26"/>
        <v>0</v>
      </c>
      <c r="U44" s="2">
        <f t="shared" si="27"/>
        <v>0</v>
      </c>
      <c r="V44" s="2">
        <f t="shared" si="28"/>
        <v>0</v>
      </c>
      <c r="W44" s="2">
        <f t="shared" si="29"/>
        <v>0</v>
      </c>
      <c r="X44" s="2">
        <f t="shared" si="30"/>
        <v>0</v>
      </c>
      <c r="Y44" s="2">
        <f t="shared" si="31"/>
        <v>0</v>
      </c>
      <c r="Z44" s="2"/>
      <c r="AA44" s="2">
        <v>69994508</v>
      </c>
      <c r="AB44" s="2">
        <f t="shared" si="32"/>
        <v>0.05</v>
      </c>
      <c r="AC44" s="2">
        <f t="shared" si="58"/>
        <v>0.05</v>
      </c>
      <c r="AD44" s="2">
        <f t="shared" si="33"/>
        <v>0</v>
      </c>
      <c r="AE44" s="2">
        <f t="shared" si="34"/>
        <v>0</v>
      </c>
      <c r="AF44" s="2">
        <f t="shared" si="35"/>
        <v>0</v>
      </c>
      <c r="AG44" s="2">
        <f t="shared" si="36"/>
        <v>0</v>
      </c>
      <c r="AH44" s="2">
        <f t="shared" si="37"/>
        <v>0</v>
      </c>
      <c r="AI44" s="2">
        <f t="shared" si="38"/>
        <v>0</v>
      </c>
      <c r="AJ44" s="2">
        <f t="shared" si="39"/>
        <v>0</v>
      </c>
      <c r="AK44" s="2">
        <v>0.05</v>
      </c>
      <c r="AL44" s="110">
        <f>'1.Лок.смета.и.Акт'!F70</f>
        <v>0.05</v>
      </c>
      <c r="AM44" s="2">
        <v>0</v>
      </c>
      <c r="AN44" s="2">
        <v>0</v>
      </c>
      <c r="AO44" s="2">
        <v>0</v>
      </c>
      <c r="AP44" s="2">
        <v>0</v>
      </c>
      <c r="AQ44" s="2">
        <v>0</v>
      </c>
      <c r="AR44" s="2">
        <v>0</v>
      </c>
      <c r="AS44" s="2">
        <v>0</v>
      </c>
      <c r="AT44" s="2">
        <v>0</v>
      </c>
      <c r="AU44" s="2">
        <v>0</v>
      </c>
      <c r="AV44" s="2">
        <v>1</v>
      </c>
      <c r="AW44" s="2">
        <v>1</v>
      </c>
      <c r="AX44" s="2"/>
      <c r="AY44" s="2"/>
      <c r="AZ44" s="2">
        <v>1</v>
      </c>
      <c r="BA44" s="2">
        <v>1</v>
      </c>
      <c r="BB44" s="2">
        <v>1</v>
      </c>
      <c r="BC44" s="2">
        <v>1</v>
      </c>
      <c r="BD44" s="2" t="s">
        <v>6</v>
      </c>
      <c r="BE44" s="2" t="s">
        <v>6</v>
      </c>
      <c r="BF44" s="2" t="s">
        <v>6</v>
      </c>
      <c r="BG44" s="2" t="s">
        <v>6</v>
      </c>
      <c r="BH44" s="2">
        <v>3</v>
      </c>
      <c r="BI44" s="2">
        <v>1</v>
      </c>
      <c r="BJ44" s="2" t="s">
        <v>71</v>
      </c>
      <c r="BK44" s="2"/>
      <c r="BL44" s="2"/>
      <c r="BM44" s="2">
        <v>500001</v>
      </c>
      <c r="BN44" s="2">
        <v>0</v>
      </c>
      <c r="BO44" s="2" t="s">
        <v>6</v>
      </c>
      <c r="BP44" s="2">
        <v>0</v>
      </c>
      <c r="BQ44" s="2">
        <v>20</v>
      </c>
      <c r="BR44" s="2">
        <v>0</v>
      </c>
      <c r="BS44" s="2">
        <v>1</v>
      </c>
      <c r="BT44" s="2">
        <v>1</v>
      </c>
      <c r="BU44" s="2">
        <v>1</v>
      </c>
      <c r="BV44" s="2">
        <v>1</v>
      </c>
      <c r="BW44" s="2">
        <v>1</v>
      </c>
      <c r="BX44" s="2">
        <v>1</v>
      </c>
      <c r="BY44" s="2" t="s">
        <v>6</v>
      </c>
      <c r="BZ44" s="2">
        <v>0</v>
      </c>
      <c r="CA44" s="2">
        <v>0</v>
      </c>
      <c r="CB44" s="2" t="s">
        <v>6</v>
      </c>
      <c r="CC44" s="2"/>
      <c r="CD44" s="2"/>
      <c r="CE44" s="2">
        <v>0</v>
      </c>
      <c r="CF44" s="2">
        <v>0</v>
      </c>
      <c r="CG44" s="2">
        <v>0</v>
      </c>
      <c r="CH44" s="2"/>
      <c r="CI44" s="2"/>
      <c r="CJ44" s="2"/>
      <c r="CK44" s="2"/>
      <c r="CL44" s="2"/>
      <c r="CM44" s="2">
        <v>0</v>
      </c>
      <c r="CN44" s="2" t="s">
        <v>6</v>
      </c>
      <c r="CO44" s="2">
        <v>0</v>
      </c>
      <c r="CP44" s="2">
        <f t="shared" si="40"/>
        <v>422</v>
      </c>
      <c r="CQ44" s="2">
        <f t="shared" si="41"/>
        <v>0.05</v>
      </c>
      <c r="CR44" s="2">
        <f t="shared" si="42"/>
        <v>0</v>
      </c>
      <c r="CS44" s="2">
        <f t="shared" si="43"/>
        <v>0</v>
      </c>
      <c r="CT44" s="2">
        <f t="shared" si="44"/>
        <v>0</v>
      </c>
      <c r="CU44" s="2">
        <f t="shared" si="45"/>
        <v>0</v>
      </c>
      <c r="CV44" s="2">
        <f t="shared" si="46"/>
        <v>0</v>
      </c>
      <c r="CW44" s="2">
        <f t="shared" si="47"/>
        <v>0</v>
      </c>
      <c r="CX44" s="2">
        <f t="shared" si="48"/>
        <v>0</v>
      </c>
      <c r="CY44" s="2">
        <f>(((S44+(R44*IF(0,0,1)))*AT44)/100)</f>
        <v>0</v>
      </c>
      <c r="CZ44" s="2">
        <f>(((S44+(R44*IF(0,0,1)))*AU44)/100)</f>
        <v>0</v>
      </c>
      <c r="DA44" s="2"/>
      <c r="DB44" s="2"/>
      <c r="DC44" s="2" t="s">
        <v>6</v>
      </c>
      <c r="DD44" s="2" t="s">
        <v>6</v>
      </c>
      <c r="DE44" s="2" t="s">
        <v>6</v>
      </c>
      <c r="DF44" s="2" t="s">
        <v>6</v>
      </c>
      <c r="DG44" s="2" t="s">
        <v>6</v>
      </c>
      <c r="DH44" s="2" t="s">
        <v>6</v>
      </c>
      <c r="DI44" s="2" t="s">
        <v>6</v>
      </c>
      <c r="DJ44" s="2" t="s">
        <v>6</v>
      </c>
      <c r="DK44" s="2" t="s">
        <v>6</v>
      </c>
      <c r="DL44" s="2" t="s">
        <v>6</v>
      </c>
      <c r="DM44" s="2" t="s">
        <v>6</v>
      </c>
      <c r="DN44" s="2">
        <v>0</v>
      </c>
      <c r="DO44" s="2">
        <v>0</v>
      </c>
      <c r="DP44" s="2">
        <v>1</v>
      </c>
      <c r="DQ44" s="2">
        <v>1</v>
      </c>
      <c r="DR44" s="2"/>
      <c r="DS44" s="2"/>
      <c r="DT44" s="2"/>
      <c r="DU44" s="2">
        <v>1010</v>
      </c>
      <c r="DV44" s="2" t="s">
        <v>65</v>
      </c>
      <c r="DW44" s="2" t="s">
        <v>65</v>
      </c>
      <c r="DX44" s="2">
        <v>1</v>
      </c>
      <c r="DY44" s="2"/>
      <c r="DZ44" s="2" t="s">
        <v>6</v>
      </c>
      <c r="EA44" s="2" t="s">
        <v>6</v>
      </c>
      <c r="EB44" s="2" t="s">
        <v>6</v>
      </c>
      <c r="EC44" s="2" t="s">
        <v>6</v>
      </c>
      <c r="ED44" s="2"/>
      <c r="EE44" s="2">
        <v>35949445</v>
      </c>
      <c r="EF44" s="2">
        <v>20</v>
      </c>
      <c r="EG44" s="2" t="s">
        <v>31</v>
      </c>
      <c r="EH44" s="2">
        <v>0</v>
      </c>
      <c r="EI44" s="2" t="s">
        <v>6</v>
      </c>
      <c r="EJ44" s="2">
        <v>1</v>
      </c>
      <c r="EK44" s="2">
        <v>500001</v>
      </c>
      <c r="EL44" s="2" t="s">
        <v>32</v>
      </c>
      <c r="EM44" s="2" t="s">
        <v>33</v>
      </c>
      <c r="EN44" s="2"/>
      <c r="EO44" s="2" t="s">
        <v>6</v>
      </c>
      <c r="EP44" s="2"/>
      <c r="EQ44" s="2">
        <v>0</v>
      </c>
      <c r="ER44" s="2">
        <v>0.05</v>
      </c>
      <c r="ES44" s="110">
        <f>'1.Лок.смета.и.Акт'!F70</f>
        <v>0.05</v>
      </c>
      <c r="ET44" s="2">
        <v>0</v>
      </c>
      <c r="EU44" s="2">
        <v>0</v>
      </c>
      <c r="EV44" s="2">
        <v>0</v>
      </c>
      <c r="EW44" s="2">
        <v>0</v>
      </c>
      <c r="EX44" s="2">
        <v>0</v>
      </c>
      <c r="EY44" s="2"/>
      <c r="EZ44" s="2"/>
      <c r="FA44" s="2"/>
      <c r="FB44" s="2"/>
      <c r="FC44" s="2"/>
      <c r="FD44" s="2"/>
      <c r="FE44" s="2"/>
      <c r="FF44" s="2"/>
      <c r="FG44" s="2"/>
      <c r="FH44" s="2"/>
      <c r="FI44" s="2"/>
      <c r="FJ44" s="2"/>
      <c r="FK44" s="2"/>
      <c r="FL44" s="2"/>
      <c r="FM44" s="2"/>
      <c r="FN44" s="2"/>
      <c r="FO44" s="2"/>
      <c r="FP44" s="2"/>
      <c r="FQ44" s="2">
        <v>0</v>
      </c>
      <c r="FR44" s="2">
        <f t="shared" si="49"/>
        <v>0</v>
      </c>
      <c r="FS44" s="2">
        <v>0</v>
      </c>
      <c r="FT44" s="2"/>
      <c r="FU44" s="2"/>
      <c r="FV44" s="2"/>
      <c r="FW44" s="2"/>
      <c r="FX44" s="2">
        <v>0</v>
      </c>
      <c r="FY44" s="2">
        <v>0</v>
      </c>
      <c r="FZ44" s="2"/>
      <c r="GA44" s="2" t="s">
        <v>6</v>
      </c>
      <c r="GB44" s="2"/>
      <c r="GC44" s="2"/>
      <c r="GD44" s="2">
        <v>1</v>
      </c>
      <c r="GE44" s="2"/>
      <c r="GF44" s="2">
        <v>-87919624</v>
      </c>
      <c r="GG44" s="2">
        <v>2</v>
      </c>
      <c r="GH44" s="2">
        <v>1</v>
      </c>
      <c r="GI44" s="2">
        <v>-2</v>
      </c>
      <c r="GJ44" s="2">
        <v>0</v>
      </c>
      <c r="GK44" s="2">
        <v>0</v>
      </c>
      <c r="GL44" s="2">
        <f t="shared" si="50"/>
        <v>0</v>
      </c>
      <c r="GM44" s="2">
        <f t="shared" si="51"/>
        <v>422</v>
      </c>
      <c r="GN44" s="2">
        <f t="shared" si="52"/>
        <v>422</v>
      </c>
      <c r="GO44" s="2">
        <f t="shared" si="53"/>
        <v>0</v>
      </c>
      <c r="GP44" s="2">
        <f t="shared" si="54"/>
        <v>0</v>
      </c>
      <c r="GQ44" s="2"/>
      <c r="GR44" s="2">
        <v>0</v>
      </c>
      <c r="GS44" s="2">
        <v>3</v>
      </c>
      <c r="GT44" s="2">
        <v>0</v>
      </c>
      <c r="GU44" s="2" t="s">
        <v>6</v>
      </c>
      <c r="GV44" s="2">
        <f t="shared" si="55"/>
        <v>0</v>
      </c>
      <c r="GW44" s="2">
        <v>1</v>
      </c>
      <c r="GX44" s="2">
        <f t="shared" si="56"/>
        <v>0</v>
      </c>
      <c r="GY44" s="2"/>
      <c r="GZ44" s="2"/>
      <c r="HA44" s="2">
        <v>0</v>
      </c>
      <c r="HB44" s="2">
        <v>0</v>
      </c>
      <c r="HC44" s="2">
        <f t="shared" si="57"/>
        <v>0</v>
      </c>
      <c r="HD44" s="2"/>
      <c r="HE44" s="2" t="s">
        <v>6</v>
      </c>
      <c r="HF44" s="2" t="s">
        <v>6</v>
      </c>
      <c r="HG44" s="2"/>
      <c r="HH44" s="2"/>
      <c r="HI44" s="2"/>
      <c r="HJ44" s="2"/>
      <c r="HK44" s="2"/>
      <c r="HL44" s="2"/>
      <c r="HM44" s="2" t="s">
        <v>6</v>
      </c>
      <c r="HN44" s="2" t="s">
        <v>6</v>
      </c>
      <c r="HO44" s="2" t="s">
        <v>6</v>
      </c>
      <c r="HP44" s="2" t="s">
        <v>6</v>
      </c>
      <c r="HQ44" s="2" t="s">
        <v>6</v>
      </c>
      <c r="HR44" s="2"/>
      <c r="HS44" s="2"/>
      <c r="HT44" s="2"/>
      <c r="HU44" s="2"/>
      <c r="HV44" s="2"/>
      <c r="HW44" s="2"/>
      <c r="HX44" s="2"/>
      <c r="HY44" s="2"/>
      <c r="HZ44" s="2"/>
      <c r="IA44" s="2"/>
      <c r="IB44" s="2"/>
      <c r="IC44" s="2"/>
      <c r="ID44" s="2"/>
      <c r="IE44" s="2"/>
      <c r="IF44" s="2">
        <v>-1</v>
      </c>
      <c r="IG44" s="2"/>
      <c r="IH44" s="2"/>
      <c r="II44" s="2"/>
      <c r="IJ44" s="2"/>
      <c r="IK44" s="2">
        <v>0</v>
      </c>
      <c r="IL44" s="2"/>
      <c r="IM44" s="2"/>
      <c r="IN44" s="2"/>
      <c r="IO44" s="2"/>
      <c r="IP44" s="2"/>
      <c r="IQ44" s="2"/>
      <c r="IR44" s="2"/>
      <c r="IS44" s="2"/>
      <c r="IT44" s="2"/>
      <c r="IU44" s="2"/>
    </row>
    <row r="45" spans="1:255" x14ac:dyDescent="0.2">
      <c r="A45">
        <v>18</v>
      </c>
      <c r="B45">
        <v>1</v>
      </c>
      <c r="C45">
        <v>27</v>
      </c>
      <c r="E45" t="s">
        <v>68</v>
      </c>
      <c r="F45" t="e">
        <f>'ТЗ '!#REF!</f>
        <v>#REF!</v>
      </c>
      <c r="G45" t="s">
        <v>70</v>
      </c>
      <c r="H45" t="s">
        <v>65</v>
      </c>
      <c r="I45">
        <f>I29*J45</f>
        <v>8445.52</v>
      </c>
      <c r="J45" s="208">
        <f>'5.Ведомость_списания'!F35</f>
        <v>1844</v>
      </c>
      <c r="K45">
        <v>1844</v>
      </c>
      <c r="O45">
        <f t="shared" si="21"/>
        <v>2554</v>
      </c>
      <c r="P45">
        <f t="shared" si="22"/>
        <v>2554</v>
      </c>
      <c r="Q45">
        <f t="shared" si="23"/>
        <v>0</v>
      </c>
      <c r="R45">
        <f t="shared" si="24"/>
        <v>0</v>
      </c>
      <c r="S45">
        <f t="shared" si="25"/>
        <v>0</v>
      </c>
      <c r="T45">
        <f t="shared" si="26"/>
        <v>0</v>
      </c>
      <c r="U45">
        <f t="shared" si="27"/>
        <v>0</v>
      </c>
      <c r="V45">
        <f t="shared" si="28"/>
        <v>0</v>
      </c>
      <c r="W45">
        <f t="shared" si="29"/>
        <v>0</v>
      </c>
      <c r="X45">
        <f t="shared" si="30"/>
        <v>0</v>
      </c>
      <c r="Y45">
        <f t="shared" si="31"/>
        <v>0</v>
      </c>
      <c r="AA45">
        <v>69994509</v>
      </c>
      <c r="AB45">
        <f t="shared" si="32"/>
        <v>0.04</v>
      </c>
      <c r="AC45">
        <f t="shared" si="58"/>
        <v>0.04</v>
      </c>
      <c r="AD45">
        <f t="shared" si="33"/>
        <v>0</v>
      </c>
      <c r="AE45">
        <f t="shared" si="34"/>
        <v>0</v>
      </c>
      <c r="AF45">
        <f t="shared" si="35"/>
        <v>0</v>
      </c>
      <c r="AG45">
        <f t="shared" si="36"/>
        <v>0</v>
      </c>
      <c r="AH45">
        <f t="shared" si="37"/>
        <v>0</v>
      </c>
      <c r="AI45">
        <f t="shared" si="38"/>
        <v>0</v>
      </c>
      <c r="AJ45">
        <f t="shared" si="39"/>
        <v>0</v>
      </c>
      <c r="AK45">
        <v>0.04</v>
      </c>
      <c r="AL45">
        <v>0.04</v>
      </c>
      <c r="AM45">
        <v>0</v>
      </c>
      <c r="AN45">
        <v>0</v>
      </c>
      <c r="AO45">
        <v>0</v>
      </c>
      <c r="AP45">
        <v>0</v>
      </c>
      <c r="AQ45">
        <v>0</v>
      </c>
      <c r="AR45">
        <v>0</v>
      </c>
      <c r="AS45">
        <v>0</v>
      </c>
      <c r="AT45">
        <v>0</v>
      </c>
      <c r="AU45">
        <v>0</v>
      </c>
      <c r="AV45">
        <v>1</v>
      </c>
      <c r="AW45">
        <v>1</v>
      </c>
      <c r="AZ45">
        <v>1</v>
      </c>
      <c r="BA45">
        <v>1</v>
      </c>
      <c r="BB45">
        <v>1</v>
      </c>
      <c r="BC45">
        <v>7.56</v>
      </c>
      <c r="BD45" t="s">
        <v>6</v>
      </c>
      <c r="BE45" t="s">
        <v>6</v>
      </c>
      <c r="BF45" t="s">
        <v>6</v>
      </c>
      <c r="BG45" t="s">
        <v>6</v>
      </c>
      <c r="BH45">
        <v>3</v>
      </c>
      <c r="BI45">
        <v>1</v>
      </c>
      <c r="BJ45" t="s">
        <v>71</v>
      </c>
      <c r="BM45">
        <v>500001</v>
      </c>
      <c r="BN45">
        <v>0</v>
      </c>
      <c r="BO45" t="s">
        <v>6</v>
      </c>
      <c r="BP45">
        <v>0</v>
      </c>
      <c r="BQ45">
        <v>20</v>
      </c>
      <c r="BR45">
        <v>0</v>
      </c>
      <c r="BS45">
        <v>1</v>
      </c>
      <c r="BT45">
        <v>1</v>
      </c>
      <c r="BU45">
        <v>1</v>
      </c>
      <c r="BV45">
        <v>1</v>
      </c>
      <c r="BW45">
        <v>1</v>
      </c>
      <c r="BX45">
        <v>1</v>
      </c>
      <c r="BY45" t="s">
        <v>6</v>
      </c>
      <c r="BZ45">
        <v>0</v>
      </c>
      <c r="CA45">
        <v>0</v>
      </c>
      <c r="CB45" t="s">
        <v>6</v>
      </c>
      <c r="CE45">
        <v>0</v>
      </c>
      <c r="CF45">
        <v>0</v>
      </c>
      <c r="CG45">
        <v>0</v>
      </c>
      <c r="CM45">
        <v>0</v>
      </c>
      <c r="CN45" t="s">
        <v>6</v>
      </c>
      <c r="CO45">
        <v>0</v>
      </c>
      <c r="CP45">
        <f t="shared" si="40"/>
        <v>2554</v>
      </c>
      <c r="CQ45">
        <f t="shared" si="41"/>
        <v>0.3024</v>
      </c>
      <c r="CR45">
        <f t="shared" si="42"/>
        <v>0</v>
      </c>
      <c r="CS45">
        <f t="shared" si="43"/>
        <v>0</v>
      </c>
      <c r="CT45">
        <f t="shared" si="44"/>
        <v>0</v>
      </c>
      <c r="CU45">
        <f t="shared" si="45"/>
        <v>0</v>
      </c>
      <c r="CV45">
        <f t="shared" si="46"/>
        <v>0</v>
      </c>
      <c r="CW45">
        <f t="shared" si="47"/>
        <v>0</v>
      </c>
      <c r="CX45">
        <f t="shared" si="48"/>
        <v>0</v>
      </c>
      <c r="CY45">
        <f>(S45+R45)*(BZ45/100)</f>
        <v>0</v>
      </c>
      <c r="CZ45">
        <f>(S45+R45)*(CA45/100)</f>
        <v>0</v>
      </c>
      <c r="DC45" t="s">
        <v>6</v>
      </c>
      <c r="DD45" t="s">
        <v>6</v>
      </c>
      <c r="DE45" t="s">
        <v>6</v>
      </c>
      <c r="DF45" t="s">
        <v>6</v>
      </c>
      <c r="DG45" t="s">
        <v>6</v>
      </c>
      <c r="DH45" t="s">
        <v>6</v>
      </c>
      <c r="DI45" t="s">
        <v>6</v>
      </c>
      <c r="DJ45" t="s">
        <v>6</v>
      </c>
      <c r="DK45" t="s">
        <v>6</v>
      </c>
      <c r="DL45" t="s">
        <v>6</v>
      </c>
      <c r="DM45" t="s">
        <v>6</v>
      </c>
      <c r="DN45">
        <v>0</v>
      </c>
      <c r="DO45">
        <v>0</v>
      </c>
      <c r="DP45">
        <v>1</v>
      </c>
      <c r="DQ45">
        <v>1</v>
      </c>
      <c r="DU45">
        <v>1010</v>
      </c>
      <c r="DV45" t="s">
        <v>65</v>
      </c>
      <c r="DW45" t="e">
        <f>'ТЗ '!#REF!</f>
        <v>#REF!</v>
      </c>
      <c r="DX45">
        <v>1</v>
      </c>
      <c r="DZ45" t="s">
        <v>6</v>
      </c>
      <c r="EA45" t="s">
        <v>6</v>
      </c>
      <c r="EB45" t="s">
        <v>6</v>
      </c>
      <c r="EC45" t="s">
        <v>6</v>
      </c>
      <c r="EE45">
        <v>35949445</v>
      </c>
      <c r="EF45">
        <v>20</v>
      </c>
      <c r="EG45" t="s">
        <v>31</v>
      </c>
      <c r="EH45">
        <v>0</v>
      </c>
      <c r="EI45" t="s">
        <v>6</v>
      </c>
      <c r="EJ45">
        <v>1</v>
      </c>
      <c r="EK45">
        <v>500001</v>
      </c>
      <c r="EL45" t="s">
        <v>32</v>
      </c>
      <c r="EM45" t="s">
        <v>33</v>
      </c>
      <c r="EO45" t="s">
        <v>6</v>
      </c>
      <c r="EQ45">
        <v>0</v>
      </c>
      <c r="ER45">
        <v>0.04</v>
      </c>
      <c r="ES45">
        <v>0.04</v>
      </c>
      <c r="ET45">
        <v>0</v>
      </c>
      <c r="EU45">
        <v>0</v>
      </c>
      <c r="EV45">
        <v>0</v>
      </c>
      <c r="EW45">
        <v>0</v>
      </c>
      <c r="EX45">
        <v>0</v>
      </c>
      <c r="EZ45">
        <v>5</v>
      </c>
      <c r="FC45">
        <v>0</v>
      </c>
      <c r="FD45">
        <v>18</v>
      </c>
      <c r="FF45">
        <v>0.3</v>
      </c>
      <c r="FQ45">
        <v>0</v>
      </c>
      <c r="FR45">
        <f t="shared" si="49"/>
        <v>0</v>
      </c>
      <c r="FS45">
        <v>0</v>
      </c>
      <c r="FX45">
        <v>0</v>
      </c>
      <c r="FY45">
        <v>0</v>
      </c>
      <c r="GA45" t="s">
        <v>67</v>
      </c>
      <c r="GD45">
        <v>1</v>
      </c>
      <c r="GF45">
        <v>-87919624</v>
      </c>
      <c r="GG45">
        <v>2</v>
      </c>
      <c r="GH45">
        <v>3</v>
      </c>
      <c r="GI45">
        <v>5</v>
      </c>
      <c r="GJ45">
        <v>0</v>
      </c>
      <c r="GK45">
        <v>0</v>
      </c>
      <c r="GL45">
        <f t="shared" si="50"/>
        <v>0</v>
      </c>
      <c r="GM45">
        <f t="shared" si="51"/>
        <v>2554</v>
      </c>
      <c r="GN45">
        <f t="shared" si="52"/>
        <v>2554</v>
      </c>
      <c r="GO45">
        <f t="shared" si="53"/>
        <v>0</v>
      </c>
      <c r="GP45">
        <f t="shared" si="54"/>
        <v>0</v>
      </c>
      <c r="GR45">
        <v>1</v>
      </c>
      <c r="GS45">
        <v>1</v>
      </c>
      <c r="GT45">
        <v>0</v>
      </c>
      <c r="GU45" t="s">
        <v>6</v>
      </c>
      <c r="GV45">
        <f t="shared" si="55"/>
        <v>0</v>
      </c>
      <c r="GW45">
        <v>1</v>
      </c>
      <c r="GX45">
        <f t="shared" si="56"/>
        <v>0</v>
      </c>
      <c r="HA45">
        <v>0</v>
      </c>
      <c r="HB45">
        <v>0</v>
      </c>
      <c r="HC45">
        <f t="shared" si="57"/>
        <v>0</v>
      </c>
      <c r="HE45" t="s">
        <v>35</v>
      </c>
      <c r="HF45" t="s">
        <v>36</v>
      </c>
      <c r="HM45" t="s">
        <v>6</v>
      </c>
      <c r="HN45" t="s">
        <v>6</v>
      </c>
      <c r="HO45" t="s">
        <v>6</v>
      </c>
      <c r="HP45" t="s">
        <v>6</v>
      </c>
      <c r="HQ45" t="s">
        <v>6</v>
      </c>
      <c r="IF45">
        <v>-1</v>
      </c>
      <c r="IK45">
        <v>0</v>
      </c>
    </row>
    <row r="46" spans="1:255" x14ac:dyDescent="0.2">
      <c r="A46" s="2">
        <v>18</v>
      </c>
      <c r="B46" s="2">
        <v>1</v>
      </c>
      <c r="C46" s="2">
        <v>13</v>
      </c>
      <c r="D46" s="2"/>
      <c r="E46" s="2" t="s">
        <v>72</v>
      </c>
      <c r="F46" s="2" t="s">
        <v>73</v>
      </c>
      <c r="G46" s="2" t="s">
        <v>74</v>
      </c>
      <c r="H46" s="2" t="s">
        <v>65</v>
      </c>
      <c r="I46" s="2">
        <f>I28*J46</f>
        <v>682.42</v>
      </c>
      <c r="J46" s="2">
        <v>149</v>
      </c>
      <c r="K46" s="2">
        <v>149</v>
      </c>
      <c r="L46" s="2"/>
      <c r="M46" s="2"/>
      <c r="N46" s="2"/>
      <c r="O46" s="2">
        <f t="shared" si="21"/>
        <v>55</v>
      </c>
      <c r="P46" s="2">
        <f t="shared" si="22"/>
        <v>55</v>
      </c>
      <c r="Q46" s="2">
        <f t="shared" si="23"/>
        <v>0</v>
      </c>
      <c r="R46" s="2">
        <f t="shared" si="24"/>
        <v>0</v>
      </c>
      <c r="S46" s="2">
        <f t="shared" si="25"/>
        <v>0</v>
      </c>
      <c r="T46" s="2">
        <f t="shared" si="26"/>
        <v>0</v>
      </c>
      <c r="U46" s="2">
        <f t="shared" si="27"/>
        <v>0</v>
      </c>
      <c r="V46" s="2">
        <f t="shared" si="28"/>
        <v>0</v>
      </c>
      <c r="W46" s="2">
        <f t="shared" si="29"/>
        <v>0</v>
      </c>
      <c r="X46" s="2">
        <f t="shared" si="30"/>
        <v>0</v>
      </c>
      <c r="Y46" s="2">
        <f t="shared" si="31"/>
        <v>0</v>
      </c>
      <c r="Z46" s="2"/>
      <c r="AA46" s="2">
        <v>69994508</v>
      </c>
      <c r="AB46" s="2">
        <f t="shared" si="32"/>
        <v>0.08</v>
      </c>
      <c r="AC46" s="2">
        <f t="shared" si="58"/>
        <v>0.08</v>
      </c>
      <c r="AD46" s="2">
        <f t="shared" si="33"/>
        <v>0</v>
      </c>
      <c r="AE46" s="2">
        <f t="shared" si="34"/>
        <v>0</v>
      </c>
      <c r="AF46" s="2">
        <f t="shared" si="35"/>
        <v>0</v>
      </c>
      <c r="AG46" s="2">
        <f t="shared" si="36"/>
        <v>0</v>
      </c>
      <c r="AH46" s="2">
        <f t="shared" si="37"/>
        <v>0</v>
      </c>
      <c r="AI46" s="2">
        <f t="shared" si="38"/>
        <v>0</v>
      </c>
      <c r="AJ46" s="2">
        <f t="shared" si="39"/>
        <v>0</v>
      </c>
      <c r="AK46" s="2">
        <v>0.08</v>
      </c>
      <c r="AL46" s="110">
        <f>'1.Лок.смета.и.Акт'!F72</f>
        <v>0.08</v>
      </c>
      <c r="AM46" s="2">
        <v>0</v>
      </c>
      <c r="AN46" s="2">
        <v>0</v>
      </c>
      <c r="AO46" s="2">
        <v>0</v>
      </c>
      <c r="AP46" s="2">
        <v>0</v>
      </c>
      <c r="AQ46" s="2">
        <v>0</v>
      </c>
      <c r="AR46" s="2">
        <v>0</v>
      </c>
      <c r="AS46" s="2">
        <v>0</v>
      </c>
      <c r="AT46" s="2">
        <v>0</v>
      </c>
      <c r="AU46" s="2">
        <v>0</v>
      </c>
      <c r="AV46" s="2">
        <v>1</v>
      </c>
      <c r="AW46" s="2">
        <v>1</v>
      </c>
      <c r="AX46" s="2"/>
      <c r="AY46" s="2"/>
      <c r="AZ46" s="2">
        <v>1</v>
      </c>
      <c r="BA46" s="2">
        <v>1</v>
      </c>
      <c r="BB46" s="2">
        <v>1</v>
      </c>
      <c r="BC46" s="2">
        <v>1</v>
      </c>
      <c r="BD46" s="2" t="s">
        <v>6</v>
      </c>
      <c r="BE46" s="2" t="s">
        <v>6</v>
      </c>
      <c r="BF46" s="2" t="s">
        <v>6</v>
      </c>
      <c r="BG46" s="2" t="s">
        <v>6</v>
      </c>
      <c r="BH46" s="2">
        <v>3</v>
      </c>
      <c r="BI46" s="2">
        <v>1</v>
      </c>
      <c r="BJ46" s="2" t="s">
        <v>75</v>
      </c>
      <c r="BK46" s="2"/>
      <c r="BL46" s="2"/>
      <c r="BM46" s="2">
        <v>500001</v>
      </c>
      <c r="BN46" s="2">
        <v>0</v>
      </c>
      <c r="BO46" s="2" t="s">
        <v>6</v>
      </c>
      <c r="BP46" s="2">
        <v>0</v>
      </c>
      <c r="BQ46" s="2">
        <v>20</v>
      </c>
      <c r="BR46" s="2">
        <v>0</v>
      </c>
      <c r="BS46" s="2">
        <v>1</v>
      </c>
      <c r="BT46" s="2">
        <v>1</v>
      </c>
      <c r="BU46" s="2">
        <v>1</v>
      </c>
      <c r="BV46" s="2">
        <v>1</v>
      </c>
      <c r="BW46" s="2">
        <v>1</v>
      </c>
      <c r="BX46" s="2">
        <v>1</v>
      </c>
      <c r="BY46" s="2" t="s">
        <v>6</v>
      </c>
      <c r="BZ46" s="2">
        <v>0</v>
      </c>
      <c r="CA46" s="2">
        <v>0</v>
      </c>
      <c r="CB46" s="2" t="s">
        <v>6</v>
      </c>
      <c r="CC46" s="2"/>
      <c r="CD46" s="2"/>
      <c r="CE46" s="2">
        <v>0</v>
      </c>
      <c r="CF46" s="2">
        <v>0</v>
      </c>
      <c r="CG46" s="2">
        <v>0</v>
      </c>
      <c r="CH46" s="2"/>
      <c r="CI46" s="2"/>
      <c r="CJ46" s="2"/>
      <c r="CK46" s="2"/>
      <c r="CL46" s="2"/>
      <c r="CM46" s="2">
        <v>0</v>
      </c>
      <c r="CN46" s="2" t="s">
        <v>6</v>
      </c>
      <c r="CO46" s="2">
        <v>0</v>
      </c>
      <c r="CP46" s="2">
        <f t="shared" si="40"/>
        <v>55</v>
      </c>
      <c r="CQ46" s="2">
        <f t="shared" si="41"/>
        <v>0.08</v>
      </c>
      <c r="CR46" s="2">
        <f t="shared" si="42"/>
        <v>0</v>
      </c>
      <c r="CS46" s="2">
        <f t="shared" si="43"/>
        <v>0</v>
      </c>
      <c r="CT46" s="2">
        <f t="shared" si="44"/>
        <v>0</v>
      </c>
      <c r="CU46" s="2">
        <f t="shared" si="45"/>
        <v>0</v>
      </c>
      <c r="CV46" s="2">
        <f t="shared" si="46"/>
        <v>0</v>
      </c>
      <c r="CW46" s="2">
        <f t="shared" si="47"/>
        <v>0</v>
      </c>
      <c r="CX46" s="2">
        <f t="shared" si="48"/>
        <v>0</v>
      </c>
      <c r="CY46" s="2">
        <f>(((S46+(R46*IF(0,0,1)))*AT46)/100)</f>
        <v>0</v>
      </c>
      <c r="CZ46" s="2">
        <f>(((S46+(R46*IF(0,0,1)))*AU46)/100)</f>
        <v>0</v>
      </c>
      <c r="DA46" s="2"/>
      <c r="DB46" s="2"/>
      <c r="DC46" s="2" t="s">
        <v>6</v>
      </c>
      <c r="DD46" s="2" t="s">
        <v>6</v>
      </c>
      <c r="DE46" s="2" t="s">
        <v>6</v>
      </c>
      <c r="DF46" s="2" t="s">
        <v>6</v>
      </c>
      <c r="DG46" s="2" t="s">
        <v>6</v>
      </c>
      <c r="DH46" s="2" t="s">
        <v>6</v>
      </c>
      <c r="DI46" s="2" t="s">
        <v>6</v>
      </c>
      <c r="DJ46" s="2" t="s">
        <v>6</v>
      </c>
      <c r="DK46" s="2" t="s">
        <v>6</v>
      </c>
      <c r="DL46" s="2" t="s">
        <v>6</v>
      </c>
      <c r="DM46" s="2" t="s">
        <v>6</v>
      </c>
      <c r="DN46" s="2">
        <v>0</v>
      </c>
      <c r="DO46" s="2">
        <v>0</v>
      </c>
      <c r="DP46" s="2">
        <v>1</v>
      </c>
      <c r="DQ46" s="2">
        <v>1</v>
      </c>
      <c r="DR46" s="2"/>
      <c r="DS46" s="2"/>
      <c r="DT46" s="2"/>
      <c r="DU46" s="2">
        <v>1010</v>
      </c>
      <c r="DV46" s="2" t="s">
        <v>65</v>
      </c>
      <c r="DW46" s="2" t="s">
        <v>65</v>
      </c>
      <c r="DX46" s="2">
        <v>1</v>
      </c>
      <c r="DY46" s="2"/>
      <c r="DZ46" s="2" t="s">
        <v>6</v>
      </c>
      <c r="EA46" s="2" t="s">
        <v>6</v>
      </c>
      <c r="EB46" s="2" t="s">
        <v>6</v>
      </c>
      <c r="EC46" s="2" t="s">
        <v>6</v>
      </c>
      <c r="ED46" s="2"/>
      <c r="EE46" s="2">
        <v>35949445</v>
      </c>
      <c r="EF46" s="2">
        <v>20</v>
      </c>
      <c r="EG46" s="2" t="s">
        <v>31</v>
      </c>
      <c r="EH46" s="2">
        <v>0</v>
      </c>
      <c r="EI46" s="2" t="s">
        <v>6</v>
      </c>
      <c r="EJ46" s="2">
        <v>1</v>
      </c>
      <c r="EK46" s="2">
        <v>500001</v>
      </c>
      <c r="EL46" s="2" t="s">
        <v>32</v>
      </c>
      <c r="EM46" s="2" t="s">
        <v>33</v>
      </c>
      <c r="EN46" s="2"/>
      <c r="EO46" s="2" t="s">
        <v>6</v>
      </c>
      <c r="EP46" s="2"/>
      <c r="EQ46" s="2">
        <v>0</v>
      </c>
      <c r="ER46" s="2">
        <v>0.08</v>
      </c>
      <c r="ES46" s="110">
        <f>'1.Лок.смета.и.Акт'!F72</f>
        <v>0.08</v>
      </c>
      <c r="ET46" s="2">
        <v>0</v>
      </c>
      <c r="EU46" s="2">
        <v>0</v>
      </c>
      <c r="EV46" s="2">
        <v>0</v>
      </c>
      <c r="EW46" s="2">
        <v>0</v>
      </c>
      <c r="EX46" s="2">
        <v>0</v>
      </c>
      <c r="EY46" s="2"/>
      <c r="EZ46" s="2"/>
      <c r="FA46" s="2"/>
      <c r="FB46" s="2"/>
      <c r="FC46" s="2"/>
      <c r="FD46" s="2"/>
      <c r="FE46" s="2"/>
      <c r="FF46" s="2"/>
      <c r="FG46" s="2"/>
      <c r="FH46" s="2"/>
      <c r="FI46" s="2"/>
      <c r="FJ46" s="2"/>
      <c r="FK46" s="2"/>
      <c r="FL46" s="2"/>
      <c r="FM46" s="2"/>
      <c r="FN46" s="2"/>
      <c r="FO46" s="2"/>
      <c r="FP46" s="2"/>
      <c r="FQ46" s="2">
        <v>0</v>
      </c>
      <c r="FR46" s="2">
        <f t="shared" si="49"/>
        <v>0</v>
      </c>
      <c r="FS46" s="2">
        <v>0</v>
      </c>
      <c r="FT46" s="2"/>
      <c r="FU46" s="2"/>
      <c r="FV46" s="2"/>
      <c r="FW46" s="2"/>
      <c r="FX46" s="2">
        <v>0</v>
      </c>
      <c r="FY46" s="2">
        <v>0</v>
      </c>
      <c r="FZ46" s="2"/>
      <c r="GA46" s="2" t="s">
        <v>6</v>
      </c>
      <c r="GB46" s="2"/>
      <c r="GC46" s="2"/>
      <c r="GD46" s="2">
        <v>1</v>
      </c>
      <c r="GE46" s="2"/>
      <c r="GF46" s="2">
        <v>-536818528</v>
      </c>
      <c r="GG46" s="2">
        <v>2</v>
      </c>
      <c r="GH46" s="2">
        <v>1</v>
      </c>
      <c r="GI46" s="2">
        <v>-2</v>
      </c>
      <c r="GJ46" s="2">
        <v>0</v>
      </c>
      <c r="GK46" s="2">
        <v>0</v>
      </c>
      <c r="GL46" s="2">
        <f t="shared" si="50"/>
        <v>0</v>
      </c>
      <c r="GM46" s="2">
        <f t="shared" si="51"/>
        <v>55</v>
      </c>
      <c r="GN46" s="2">
        <f t="shared" si="52"/>
        <v>55</v>
      </c>
      <c r="GO46" s="2">
        <f t="shared" si="53"/>
        <v>0</v>
      </c>
      <c r="GP46" s="2">
        <f t="shared" si="54"/>
        <v>0</v>
      </c>
      <c r="GQ46" s="2"/>
      <c r="GR46" s="2">
        <v>0</v>
      </c>
      <c r="GS46" s="2">
        <v>3</v>
      </c>
      <c r="GT46" s="2">
        <v>0</v>
      </c>
      <c r="GU46" s="2" t="s">
        <v>6</v>
      </c>
      <c r="GV46" s="2">
        <f t="shared" si="55"/>
        <v>0</v>
      </c>
      <c r="GW46" s="2">
        <v>1</v>
      </c>
      <c r="GX46" s="2">
        <f t="shared" si="56"/>
        <v>0</v>
      </c>
      <c r="GY46" s="2"/>
      <c r="GZ46" s="2"/>
      <c r="HA46" s="2">
        <v>0</v>
      </c>
      <c r="HB46" s="2">
        <v>0</v>
      </c>
      <c r="HC46" s="2">
        <f t="shared" si="57"/>
        <v>0</v>
      </c>
      <c r="HD46" s="2"/>
      <c r="HE46" s="2" t="s">
        <v>6</v>
      </c>
      <c r="HF46" s="2" t="s">
        <v>6</v>
      </c>
      <c r="HG46" s="2"/>
      <c r="HH46" s="2"/>
      <c r="HI46" s="2"/>
      <c r="HJ46" s="2"/>
      <c r="HK46" s="2"/>
      <c r="HL46" s="2"/>
      <c r="HM46" s="2" t="s">
        <v>6</v>
      </c>
      <c r="HN46" s="2" t="s">
        <v>6</v>
      </c>
      <c r="HO46" s="2" t="s">
        <v>6</v>
      </c>
      <c r="HP46" s="2" t="s">
        <v>6</v>
      </c>
      <c r="HQ46" s="2" t="s">
        <v>6</v>
      </c>
      <c r="HR46" s="2"/>
      <c r="HS46" s="2"/>
      <c r="HT46" s="2"/>
      <c r="HU46" s="2"/>
      <c r="HV46" s="2"/>
      <c r="HW46" s="2"/>
      <c r="HX46" s="2"/>
      <c r="HY46" s="2"/>
      <c r="HZ46" s="2"/>
      <c r="IA46" s="2"/>
      <c r="IB46" s="2"/>
      <c r="IC46" s="2"/>
      <c r="ID46" s="2"/>
      <c r="IE46" s="2"/>
      <c r="IF46" s="2">
        <v>-1</v>
      </c>
      <c r="IG46" s="2"/>
      <c r="IH46" s="2"/>
      <c r="II46" s="2"/>
      <c r="IJ46" s="2"/>
      <c r="IK46" s="2">
        <v>0</v>
      </c>
      <c r="IL46" s="2"/>
      <c r="IM46" s="2"/>
      <c r="IN46" s="2"/>
      <c r="IO46" s="2"/>
      <c r="IP46" s="2"/>
      <c r="IQ46" s="2"/>
      <c r="IR46" s="2"/>
      <c r="IS46" s="2"/>
      <c r="IT46" s="2"/>
      <c r="IU46" s="2"/>
    </row>
    <row r="47" spans="1:255" x14ac:dyDescent="0.2">
      <c r="A47">
        <v>18</v>
      </c>
      <c r="B47">
        <v>1</v>
      </c>
      <c r="C47">
        <v>28</v>
      </c>
      <c r="E47" t="s">
        <v>72</v>
      </c>
      <c r="F47" t="e">
        <f>'ТЗ '!#REF!</f>
        <v>#REF!</v>
      </c>
      <c r="G47" t="s">
        <v>74</v>
      </c>
      <c r="H47" t="s">
        <v>65</v>
      </c>
      <c r="I47">
        <f>I29*J47</f>
        <v>682.42</v>
      </c>
      <c r="J47" s="208">
        <f>'5.Ведомость_списания'!F36</f>
        <v>149</v>
      </c>
      <c r="K47">
        <v>149</v>
      </c>
      <c r="O47">
        <f t="shared" si="21"/>
        <v>774</v>
      </c>
      <c r="P47">
        <f t="shared" si="22"/>
        <v>774</v>
      </c>
      <c r="Q47">
        <f t="shared" si="23"/>
        <v>0</v>
      </c>
      <c r="R47">
        <f t="shared" si="24"/>
        <v>0</v>
      </c>
      <c r="S47">
        <f t="shared" si="25"/>
        <v>0</v>
      </c>
      <c r="T47">
        <f t="shared" si="26"/>
        <v>0</v>
      </c>
      <c r="U47">
        <f t="shared" si="27"/>
        <v>0</v>
      </c>
      <c r="V47">
        <f t="shared" si="28"/>
        <v>0</v>
      </c>
      <c r="W47">
        <f t="shared" si="29"/>
        <v>0</v>
      </c>
      <c r="X47">
        <f t="shared" si="30"/>
        <v>0</v>
      </c>
      <c r="Y47">
        <f t="shared" si="31"/>
        <v>0</v>
      </c>
      <c r="AA47">
        <v>69994509</v>
      </c>
      <c r="AB47">
        <f t="shared" si="32"/>
        <v>0.15</v>
      </c>
      <c r="AC47">
        <f t="shared" si="58"/>
        <v>0.15</v>
      </c>
      <c r="AD47">
        <f t="shared" si="33"/>
        <v>0</v>
      </c>
      <c r="AE47">
        <f t="shared" si="34"/>
        <v>0</v>
      </c>
      <c r="AF47">
        <f t="shared" si="35"/>
        <v>0</v>
      </c>
      <c r="AG47">
        <f t="shared" si="36"/>
        <v>0</v>
      </c>
      <c r="AH47">
        <f t="shared" si="37"/>
        <v>0</v>
      </c>
      <c r="AI47">
        <f t="shared" si="38"/>
        <v>0</v>
      </c>
      <c r="AJ47">
        <f t="shared" si="39"/>
        <v>0</v>
      </c>
      <c r="AK47">
        <v>0.15</v>
      </c>
      <c r="AL47">
        <v>0.15</v>
      </c>
      <c r="AM47">
        <v>0</v>
      </c>
      <c r="AN47">
        <v>0</v>
      </c>
      <c r="AO47">
        <v>0</v>
      </c>
      <c r="AP47">
        <v>0</v>
      </c>
      <c r="AQ47">
        <v>0</v>
      </c>
      <c r="AR47">
        <v>0</v>
      </c>
      <c r="AS47">
        <v>0</v>
      </c>
      <c r="AT47">
        <v>0</v>
      </c>
      <c r="AU47">
        <v>0</v>
      </c>
      <c r="AV47">
        <v>1</v>
      </c>
      <c r="AW47">
        <v>1</v>
      </c>
      <c r="AZ47">
        <v>1</v>
      </c>
      <c r="BA47">
        <v>1</v>
      </c>
      <c r="BB47">
        <v>1</v>
      </c>
      <c r="BC47">
        <v>7.56</v>
      </c>
      <c r="BD47" t="s">
        <v>6</v>
      </c>
      <c r="BE47" t="s">
        <v>6</v>
      </c>
      <c r="BF47" t="s">
        <v>6</v>
      </c>
      <c r="BG47" t="s">
        <v>6</v>
      </c>
      <c r="BH47">
        <v>3</v>
      </c>
      <c r="BI47">
        <v>1</v>
      </c>
      <c r="BJ47" t="s">
        <v>75</v>
      </c>
      <c r="BM47">
        <v>500001</v>
      </c>
      <c r="BN47">
        <v>0</v>
      </c>
      <c r="BO47" t="s">
        <v>6</v>
      </c>
      <c r="BP47">
        <v>0</v>
      </c>
      <c r="BQ47">
        <v>20</v>
      </c>
      <c r="BR47">
        <v>0</v>
      </c>
      <c r="BS47">
        <v>1</v>
      </c>
      <c r="BT47">
        <v>1</v>
      </c>
      <c r="BU47">
        <v>1</v>
      </c>
      <c r="BV47">
        <v>1</v>
      </c>
      <c r="BW47">
        <v>1</v>
      </c>
      <c r="BX47">
        <v>1</v>
      </c>
      <c r="BY47" t="s">
        <v>6</v>
      </c>
      <c r="BZ47">
        <v>0</v>
      </c>
      <c r="CA47">
        <v>0</v>
      </c>
      <c r="CB47" t="s">
        <v>6</v>
      </c>
      <c r="CE47">
        <v>0</v>
      </c>
      <c r="CF47">
        <v>0</v>
      </c>
      <c r="CG47">
        <v>0</v>
      </c>
      <c r="CM47">
        <v>0</v>
      </c>
      <c r="CN47" t="s">
        <v>6</v>
      </c>
      <c r="CO47">
        <v>0</v>
      </c>
      <c r="CP47">
        <f t="shared" si="40"/>
        <v>774</v>
      </c>
      <c r="CQ47">
        <f t="shared" si="41"/>
        <v>1.1339999999999999</v>
      </c>
      <c r="CR47">
        <f t="shared" si="42"/>
        <v>0</v>
      </c>
      <c r="CS47">
        <f t="shared" si="43"/>
        <v>0</v>
      </c>
      <c r="CT47">
        <f t="shared" si="44"/>
        <v>0</v>
      </c>
      <c r="CU47">
        <f t="shared" si="45"/>
        <v>0</v>
      </c>
      <c r="CV47">
        <f t="shared" si="46"/>
        <v>0</v>
      </c>
      <c r="CW47">
        <f t="shared" si="47"/>
        <v>0</v>
      </c>
      <c r="CX47">
        <f t="shared" si="48"/>
        <v>0</v>
      </c>
      <c r="CY47">
        <f>(S47+R47)*(BZ47/100)</f>
        <v>0</v>
      </c>
      <c r="CZ47">
        <f>(S47+R47)*(CA47/100)</f>
        <v>0</v>
      </c>
      <c r="DC47" t="s">
        <v>6</v>
      </c>
      <c r="DD47" t="s">
        <v>6</v>
      </c>
      <c r="DE47" t="s">
        <v>6</v>
      </c>
      <c r="DF47" t="s">
        <v>6</v>
      </c>
      <c r="DG47" t="s">
        <v>6</v>
      </c>
      <c r="DH47" t="s">
        <v>6</v>
      </c>
      <c r="DI47" t="s">
        <v>6</v>
      </c>
      <c r="DJ47" t="s">
        <v>6</v>
      </c>
      <c r="DK47" t="s">
        <v>6</v>
      </c>
      <c r="DL47" t="s">
        <v>6</v>
      </c>
      <c r="DM47" t="s">
        <v>6</v>
      </c>
      <c r="DN47">
        <v>0</v>
      </c>
      <c r="DO47">
        <v>0</v>
      </c>
      <c r="DP47">
        <v>1</v>
      </c>
      <c r="DQ47">
        <v>1</v>
      </c>
      <c r="DU47">
        <v>1010</v>
      </c>
      <c r="DV47" t="s">
        <v>65</v>
      </c>
      <c r="DW47" t="e">
        <f>'ТЗ '!#REF!</f>
        <v>#REF!</v>
      </c>
      <c r="DX47">
        <v>1</v>
      </c>
      <c r="DZ47" t="s">
        <v>6</v>
      </c>
      <c r="EA47" t="s">
        <v>6</v>
      </c>
      <c r="EB47" t="s">
        <v>6</v>
      </c>
      <c r="EC47" t="s">
        <v>6</v>
      </c>
      <c r="EE47">
        <v>35949445</v>
      </c>
      <c r="EF47">
        <v>20</v>
      </c>
      <c r="EG47" t="s">
        <v>31</v>
      </c>
      <c r="EH47">
        <v>0</v>
      </c>
      <c r="EI47" t="s">
        <v>6</v>
      </c>
      <c r="EJ47">
        <v>1</v>
      </c>
      <c r="EK47">
        <v>500001</v>
      </c>
      <c r="EL47" t="s">
        <v>32</v>
      </c>
      <c r="EM47" t="s">
        <v>33</v>
      </c>
      <c r="EO47" t="s">
        <v>6</v>
      </c>
      <c r="EQ47">
        <v>0</v>
      </c>
      <c r="ER47">
        <v>0.15</v>
      </c>
      <c r="ES47">
        <v>0.15</v>
      </c>
      <c r="ET47">
        <v>0</v>
      </c>
      <c r="EU47">
        <v>0</v>
      </c>
      <c r="EV47">
        <v>0</v>
      </c>
      <c r="EW47">
        <v>0</v>
      </c>
      <c r="EX47">
        <v>0</v>
      </c>
      <c r="EZ47">
        <v>5</v>
      </c>
      <c r="FC47">
        <v>0</v>
      </c>
      <c r="FD47">
        <v>18</v>
      </c>
      <c r="FF47">
        <v>1.1000000000000001</v>
      </c>
      <c r="FQ47">
        <v>0</v>
      </c>
      <c r="FR47">
        <f t="shared" si="49"/>
        <v>0</v>
      </c>
      <c r="FS47">
        <v>0</v>
      </c>
      <c r="FX47">
        <v>0</v>
      </c>
      <c r="FY47">
        <v>0</v>
      </c>
      <c r="GA47" t="s">
        <v>76</v>
      </c>
      <c r="GD47">
        <v>1</v>
      </c>
      <c r="GF47">
        <v>-536818528</v>
      </c>
      <c r="GG47">
        <v>2</v>
      </c>
      <c r="GH47">
        <v>3</v>
      </c>
      <c r="GI47">
        <v>5</v>
      </c>
      <c r="GJ47">
        <v>0</v>
      </c>
      <c r="GK47">
        <v>0</v>
      </c>
      <c r="GL47">
        <f t="shared" si="50"/>
        <v>0</v>
      </c>
      <c r="GM47">
        <f t="shared" si="51"/>
        <v>774</v>
      </c>
      <c r="GN47">
        <f t="shared" si="52"/>
        <v>774</v>
      </c>
      <c r="GO47">
        <f t="shared" si="53"/>
        <v>0</v>
      </c>
      <c r="GP47">
        <f t="shared" si="54"/>
        <v>0</v>
      </c>
      <c r="GR47">
        <v>1</v>
      </c>
      <c r="GS47">
        <v>1</v>
      </c>
      <c r="GT47">
        <v>0</v>
      </c>
      <c r="GU47" t="s">
        <v>6</v>
      </c>
      <c r="GV47">
        <f t="shared" si="55"/>
        <v>0</v>
      </c>
      <c r="GW47">
        <v>1</v>
      </c>
      <c r="GX47">
        <f t="shared" si="56"/>
        <v>0</v>
      </c>
      <c r="HA47">
        <v>0</v>
      </c>
      <c r="HB47">
        <v>0</v>
      </c>
      <c r="HC47">
        <f t="shared" si="57"/>
        <v>0</v>
      </c>
      <c r="HE47" t="s">
        <v>35</v>
      </c>
      <c r="HF47" t="s">
        <v>36</v>
      </c>
      <c r="HM47" t="s">
        <v>6</v>
      </c>
      <c r="HN47" t="s">
        <v>6</v>
      </c>
      <c r="HO47" t="s">
        <v>6</v>
      </c>
      <c r="HP47" t="s">
        <v>6</v>
      </c>
      <c r="HQ47" t="s">
        <v>6</v>
      </c>
      <c r="IF47">
        <v>-1</v>
      </c>
      <c r="IK47">
        <v>0</v>
      </c>
    </row>
    <row r="48" spans="1:255" x14ac:dyDescent="0.2">
      <c r="A48" s="2">
        <v>18</v>
      </c>
      <c r="B48" s="2">
        <v>1</v>
      </c>
      <c r="C48" s="2">
        <v>14</v>
      </c>
      <c r="D48" s="2"/>
      <c r="E48" s="2" t="s">
        <v>77</v>
      </c>
      <c r="F48" s="2" t="s">
        <v>78</v>
      </c>
      <c r="G48" s="2" t="s">
        <v>79</v>
      </c>
      <c r="H48" s="2" t="s">
        <v>45</v>
      </c>
      <c r="I48" s="2">
        <f>I28*J48</f>
        <v>393.88</v>
      </c>
      <c r="J48" s="2">
        <v>86</v>
      </c>
      <c r="K48" s="2">
        <v>86</v>
      </c>
      <c r="L48" s="2"/>
      <c r="M48" s="2"/>
      <c r="N48" s="2"/>
      <c r="O48" s="2">
        <f t="shared" si="21"/>
        <v>2737</v>
      </c>
      <c r="P48" s="2">
        <f t="shared" si="22"/>
        <v>2737</v>
      </c>
      <c r="Q48" s="2">
        <f t="shared" si="23"/>
        <v>0</v>
      </c>
      <c r="R48" s="2">
        <f t="shared" si="24"/>
        <v>0</v>
      </c>
      <c r="S48" s="2">
        <f t="shared" si="25"/>
        <v>0</v>
      </c>
      <c r="T48" s="2">
        <f t="shared" si="26"/>
        <v>0</v>
      </c>
      <c r="U48" s="2">
        <f t="shared" si="27"/>
        <v>0</v>
      </c>
      <c r="V48" s="2">
        <f t="shared" si="28"/>
        <v>0</v>
      </c>
      <c r="W48" s="2">
        <f t="shared" si="29"/>
        <v>0</v>
      </c>
      <c r="X48" s="2">
        <f t="shared" si="30"/>
        <v>0</v>
      </c>
      <c r="Y48" s="2">
        <f t="shared" si="31"/>
        <v>0</v>
      </c>
      <c r="Z48" s="2"/>
      <c r="AA48" s="2">
        <v>69994508</v>
      </c>
      <c r="AB48" s="2">
        <f t="shared" si="32"/>
        <v>6.95</v>
      </c>
      <c r="AC48" s="2">
        <f t="shared" si="58"/>
        <v>6.95</v>
      </c>
      <c r="AD48" s="2">
        <f t="shared" si="33"/>
        <v>0</v>
      </c>
      <c r="AE48" s="2">
        <f t="shared" si="34"/>
        <v>0</v>
      </c>
      <c r="AF48" s="2">
        <f t="shared" si="35"/>
        <v>0</v>
      </c>
      <c r="AG48" s="2">
        <f t="shared" si="36"/>
        <v>0</v>
      </c>
      <c r="AH48" s="2">
        <f t="shared" si="37"/>
        <v>0</v>
      </c>
      <c r="AI48" s="2">
        <f t="shared" si="38"/>
        <v>0</v>
      </c>
      <c r="AJ48" s="2">
        <f t="shared" si="39"/>
        <v>0</v>
      </c>
      <c r="AK48" s="2">
        <v>6.95</v>
      </c>
      <c r="AL48" s="110">
        <f>'1.Лок.смета.и.Акт'!F74</f>
        <v>6.95</v>
      </c>
      <c r="AM48" s="2">
        <v>0</v>
      </c>
      <c r="AN48" s="2">
        <v>0</v>
      </c>
      <c r="AO48" s="2">
        <v>0</v>
      </c>
      <c r="AP48" s="2">
        <v>0</v>
      </c>
      <c r="AQ48" s="2">
        <v>0</v>
      </c>
      <c r="AR48" s="2">
        <v>0</v>
      </c>
      <c r="AS48" s="2">
        <v>0</v>
      </c>
      <c r="AT48" s="2">
        <v>0</v>
      </c>
      <c r="AU48" s="2">
        <v>0</v>
      </c>
      <c r="AV48" s="2">
        <v>1</v>
      </c>
      <c r="AW48" s="2">
        <v>1</v>
      </c>
      <c r="AX48" s="2"/>
      <c r="AY48" s="2"/>
      <c r="AZ48" s="2">
        <v>1</v>
      </c>
      <c r="BA48" s="2">
        <v>1</v>
      </c>
      <c r="BB48" s="2">
        <v>1</v>
      </c>
      <c r="BC48" s="2">
        <v>1</v>
      </c>
      <c r="BD48" s="2" t="s">
        <v>6</v>
      </c>
      <c r="BE48" s="2" t="s">
        <v>6</v>
      </c>
      <c r="BF48" s="2" t="s">
        <v>6</v>
      </c>
      <c r="BG48" s="2" t="s">
        <v>6</v>
      </c>
      <c r="BH48" s="2">
        <v>3</v>
      </c>
      <c r="BI48" s="2">
        <v>1</v>
      </c>
      <c r="BJ48" s="2" t="s">
        <v>80</v>
      </c>
      <c r="BK48" s="2"/>
      <c r="BL48" s="2"/>
      <c r="BM48" s="2">
        <v>500001</v>
      </c>
      <c r="BN48" s="2">
        <v>0</v>
      </c>
      <c r="BO48" s="2" t="s">
        <v>6</v>
      </c>
      <c r="BP48" s="2">
        <v>0</v>
      </c>
      <c r="BQ48" s="2">
        <v>20</v>
      </c>
      <c r="BR48" s="2">
        <v>0</v>
      </c>
      <c r="BS48" s="2">
        <v>1</v>
      </c>
      <c r="BT48" s="2">
        <v>1</v>
      </c>
      <c r="BU48" s="2">
        <v>1</v>
      </c>
      <c r="BV48" s="2">
        <v>1</v>
      </c>
      <c r="BW48" s="2">
        <v>1</v>
      </c>
      <c r="BX48" s="2">
        <v>1</v>
      </c>
      <c r="BY48" s="2" t="s">
        <v>6</v>
      </c>
      <c r="BZ48" s="2">
        <v>0</v>
      </c>
      <c r="CA48" s="2">
        <v>0</v>
      </c>
      <c r="CB48" s="2" t="s">
        <v>6</v>
      </c>
      <c r="CC48" s="2"/>
      <c r="CD48" s="2"/>
      <c r="CE48" s="2">
        <v>0</v>
      </c>
      <c r="CF48" s="2">
        <v>0</v>
      </c>
      <c r="CG48" s="2">
        <v>0</v>
      </c>
      <c r="CH48" s="2"/>
      <c r="CI48" s="2"/>
      <c r="CJ48" s="2"/>
      <c r="CK48" s="2"/>
      <c r="CL48" s="2"/>
      <c r="CM48" s="2">
        <v>0</v>
      </c>
      <c r="CN48" s="2" t="s">
        <v>6</v>
      </c>
      <c r="CO48" s="2">
        <v>0</v>
      </c>
      <c r="CP48" s="2">
        <f t="shared" si="40"/>
        <v>2737</v>
      </c>
      <c r="CQ48" s="2">
        <f t="shared" si="41"/>
        <v>6.95</v>
      </c>
      <c r="CR48" s="2">
        <f t="shared" si="42"/>
        <v>0</v>
      </c>
      <c r="CS48" s="2">
        <f t="shared" si="43"/>
        <v>0</v>
      </c>
      <c r="CT48" s="2">
        <f t="shared" si="44"/>
        <v>0</v>
      </c>
      <c r="CU48" s="2">
        <f t="shared" si="45"/>
        <v>0</v>
      </c>
      <c r="CV48" s="2">
        <f t="shared" si="46"/>
        <v>0</v>
      </c>
      <c r="CW48" s="2">
        <f t="shared" si="47"/>
        <v>0</v>
      </c>
      <c r="CX48" s="2">
        <f t="shared" si="48"/>
        <v>0</v>
      </c>
      <c r="CY48" s="2">
        <f>(((S48+(R48*IF(0,0,1)))*AT48)/100)</f>
        <v>0</v>
      </c>
      <c r="CZ48" s="2">
        <f>(((S48+(R48*IF(0,0,1)))*AU48)/100)</f>
        <v>0</v>
      </c>
      <c r="DA48" s="2"/>
      <c r="DB48" s="2"/>
      <c r="DC48" s="2" t="s">
        <v>6</v>
      </c>
      <c r="DD48" s="2" t="s">
        <v>6</v>
      </c>
      <c r="DE48" s="2" t="s">
        <v>6</v>
      </c>
      <c r="DF48" s="2" t="s">
        <v>6</v>
      </c>
      <c r="DG48" s="2" t="s">
        <v>6</v>
      </c>
      <c r="DH48" s="2" t="s">
        <v>6</v>
      </c>
      <c r="DI48" s="2" t="s">
        <v>6</v>
      </c>
      <c r="DJ48" s="2" t="s">
        <v>6</v>
      </c>
      <c r="DK48" s="2" t="s">
        <v>6</v>
      </c>
      <c r="DL48" s="2" t="s">
        <v>6</v>
      </c>
      <c r="DM48" s="2" t="s">
        <v>6</v>
      </c>
      <c r="DN48" s="2">
        <v>0</v>
      </c>
      <c r="DO48" s="2">
        <v>0</v>
      </c>
      <c r="DP48" s="2">
        <v>1</v>
      </c>
      <c r="DQ48" s="2">
        <v>1</v>
      </c>
      <c r="DR48" s="2"/>
      <c r="DS48" s="2"/>
      <c r="DT48" s="2"/>
      <c r="DU48" s="2">
        <v>1003</v>
      </c>
      <c r="DV48" s="2" t="s">
        <v>45</v>
      </c>
      <c r="DW48" s="2" t="s">
        <v>45</v>
      </c>
      <c r="DX48" s="2">
        <v>1</v>
      </c>
      <c r="DY48" s="2"/>
      <c r="DZ48" s="2" t="s">
        <v>6</v>
      </c>
      <c r="EA48" s="2" t="s">
        <v>6</v>
      </c>
      <c r="EB48" s="2" t="s">
        <v>6</v>
      </c>
      <c r="EC48" s="2" t="s">
        <v>6</v>
      </c>
      <c r="ED48" s="2"/>
      <c r="EE48" s="2">
        <v>35949445</v>
      </c>
      <c r="EF48" s="2">
        <v>20</v>
      </c>
      <c r="EG48" s="2" t="s">
        <v>31</v>
      </c>
      <c r="EH48" s="2">
        <v>0</v>
      </c>
      <c r="EI48" s="2" t="s">
        <v>6</v>
      </c>
      <c r="EJ48" s="2">
        <v>1</v>
      </c>
      <c r="EK48" s="2">
        <v>500001</v>
      </c>
      <c r="EL48" s="2" t="s">
        <v>32</v>
      </c>
      <c r="EM48" s="2" t="s">
        <v>33</v>
      </c>
      <c r="EN48" s="2"/>
      <c r="EO48" s="2" t="s">
        <v>6</v>
      </c>
      <c r="EP48" s="2"/>
      <c r="EQ48" s="2">
        <v>0</v>
      </c>
      <c r="ER48" s="2">
        <v>6.95</v>
      </c>
      <c r="ES48" s="110">
        <f>'1.Лок.смета.и.Акт'!F74</f>
        <v>6.95</v>
      </c>
      <c r="ET48" s="2">
        <v>0</v>
      </c>
      <c r="EU48" s="2">
        <v>0</v>
      </c>
      <c r="EV48" s="2">
        <v>0</v>
      </c>
      <c r="EW48" s="2">
        <v>0</v>
      </c>
      <c r="EX48" s="2">
        <v>0</v>
      </c>
      <c r="EY48" s="2"/>
      <c r="EZ48" s="2"/>
      <c r="FA48" s="2"/>
      <c r="FB48" s="2"/>
      <c r="FC48" s="2"/>
      <c r="FD48" s="2"/>
      <c r="FE48" s="2"/>
      <c r="FF48" s="2"/>
      <c r="FG48" s="2"/>
      <c r="FH48" s="2"/>
      <c r="FI48" s="2"/>
      <c r="FJ48" s="2"/>
      <c r="FK48" s="2"/>
      <c r="FL48" s="2"/>
      <c r="FM48" s="2"/>
      <c r="FN48" s="2"/>
      <c r="FO48" s="2"/>
      <c r="FP48" s="2"/>
      <c r="FQ48" s="2">
        <v>0</v>
      </c>
      <c r="FR48" s="2">
        <f t="shared" si="49"/>
        <v>0</v>
      </c>
      <c r="FS48" s="2">
        <v>0</v>
      </c>
      <c r="FT48" s="2"/>
      <c r="FU48" s="2"/>
      <c r="FV48" s="2"/>
      <c r="FW48" s="2"/>
      <c r="FX48" s="2">
        <v>0</v>
      </c>
      <c r="FY48" s="2">
        <v>0</v>
      </c>
      <c r="FZ48" s="2"/>
      <c r="GA48" s="2" t="s">
        <v>6</v>
      </c>
      <c r="GB48" s="2"/>
      <c r="GC48" s="2"/>
      <c r="GD48" s="2">
        <v>1</v>
      </c>
      <c r="GE48" s="2"/>
      <c r="GF48" s="2">
        <v>-859351258</v>
      </c>
      <c r="GG48" s="2">
        <v>2</v>
      </c>
      <c r="GH48" s="2">
        <v>1</v>
      </c>
      <c r="GI48" s="2">
        <v>-2</v>
      </c>
      <c r="GJ48" s="2">
        <v>0</v>
      </c>
      <c r="GK48" s="2">
        <v>0</v>
      </c>
      <c r="GL48" s="2">
        <f t="shared" si="50"/>
        <v>0</v>
      </c>
      <c r="GM48" s="2">
        <f t="shared" si="51"/>
        <v>2737</v>
      </c>
      <c r="GN48" s="2">
        <f t="shared" si="52"/>
        <v>2737</v>
      </c>
      <c r="GO48" s="2">
        <f t="shared" si="53"/>
        <v>0</v>
      </c>
      <c r="GP48" s="2">
        <f t="shared" si="54"/>
        <v>0</v>
      </c>
      <c r="GQ48" s="2"/>
      <c r="GR48" s="2">
        <v>0</v>
      </c>
      <c r="GS48" s="2">
        <v>3</v>
      </c>
      <c r="GT48" s="2">
        <v>0</v>
      </c>
      <c r="GU48" s="2" t="s">
        <v>6</v>
      </c>
      <c r="GV48" s="2">
        <f t="shared" si="55"/>
        <v>0</v>
      </c>
      <c r="GW48" s="2">
        <v>1</v>
      </c>
      <c r="GX48" s="2">
        <f t="shared" si="56"/>
        <v>0</v>
      </c>
      <c r="GY48" s="2"/>
      <c r="GZ48" s="2"/>
      <c r="HA48" s="2">
        <v>0</v>
      </c>
      <c r="HB48" s="2">
        <v>0</v>
      </c>
      <c r="HC48" s="2">
        <f t="shared" si="57"/>
        <v>0</v>
      </c>
      <c r="HD48" s="2"/>
      <c r="HE48" s="2" t="s">
        <v>6</v>
      </c>
      <c r="HF48" s="2" t="s">
        <v>6</v>
      </c>
      <c r="HG48" s="2"/>
      <c r="HH48" s="2"/>
      <c r="HI48" s="2"/>
      <c r="HJ48" s="2"/>
      <c r="HK48" s="2"/>
      <c r="HL48" s="2"/>
      <c r="HM48" s="2" t="s">
        <v>6</v>
      </c>
      <c r="HN48" s="2" t="s">
        <v>6</v>
      </c>
      <c r="HO48" s="2" t="s">
        <v>6</v>
      </c>
      <c r="HP48" s="2" t="s">
        <v>6</v>
      </c>
      <c r="HQ48" s="2" t="s">
        <v>6</v>
      </c>
      <c r="HR48" s="2"/>
      <c r="HS48" s="2"/>
      <c r="HT48" s="2"/>
      <c r="HU48" s="2"/>
      <c r="HV48" s="2"/>
      <c r="HW48" s="2"/>
      <c r="HX48" s="2"/>
      <c r="HY48" s="2"/>
      <c r="HZ48" s="2"/>
      <c r="IA48" s="2"/>
      <c r="IB48" s="2"/>
      <c r="IC48" s="2"/>
      <c r="ID48" s="2"/>
      <c r="IE48" s="2"/>
      <c r="IF48" s="2">
        <v>-1</v>
      </c>
      <c r="IG48" s="2"/>
      <c r="IH48" s="2"/>
      <c r="II48" s="2"/>
      <c r="IJ48" s="2"/>
      <c r="IK48" s="2">
        <v>0</v>
      </c>
      <c r="IL48" s="2"/>
      <c r="IM48" s="2"/>
      <c r="IN48" s="2"/>
      <c r="IO48" s="2"/>
      <c r="IP48" s="2"/>
      <c r="IQ48" s="2"/>
      <c r="IR48" s="2"/>
      <c r="IS48" s="2"/>
      <c r="IT48" s="2"/>
      <c r="IU48" s="2"/>
    </row>
    <row r="49" spans="1:255" x14ac:dyDescent="0.2">
      <c r="A49">
        <v>18</v>
      </c>
      <c r="B49">
        <v>1</v>
      </c>
      <c r="C49">
        <v>29</v>
      </c>
      <c r="E49" t="s">
        <v>77</v>
      </c>
      <c r="F49" t="e">
        <f>'ТЗ '!#REF!</f>
        <v>#REF!</v>
      </c>
      <c r="G49" t="s">
        <v>79</v>
      </c>
      <c r="H49" t="s">
        <v>45</v>
      </c>
      <c r="I49">
        <f>I29*J49</f>
        <v>393.88</v>
      </c>
      <c r="J49" s="208">
        <f>'5.Ведомость_списания'!F37</f>
        <v>86</v>
      </c>
      <c r="K49">
        <v>86</v>
      </c>
      <c r="O49">
        <f t="shared" si="21"/>
        <v>22512</v>
      </c>
      <c r="P49">
        <f t="shared" si="22"/>
        <v>22512</v>
      </c>
      <c r="Q49">
        <f t="shared" si="23"/>
        <v>0</v>
      </c>
      <c r="R49">
        <f t="shared" si="24"/>
        <v>0</v>
      </c>
      <c r="S49">
        <f t="shared" si="25"/>
        <v>0</v>
      </c>
      <c r="T49">
        <f t="shared" si="26"/>
        <v>0</v>
      </c>
      <c r="U49">
        <f t="shared" si="27"/>
        <v>0</v>
      </c>
      <c r="V49">
        <f t="shared" si="28"/>
        <v>0</v>
      </c>
      <c r="W49">
        <f t="shared" si="29"/>
        <v>0</v>
      </c>
      <c r="X49">
        <f t="shared" si="30"/>
        <v>0</v>
      </c>
      <c r="Y49">
        <f t="shared" si="31"/>
        <v>0</v>
      </c>
      <c r="AA49">
        <v>69994509</v>
      </c>
      <c r="AB49">
        <f t="shared" si="32"/>
        <v>7.56</v>
      </c>
      <c r="AC49">
        <f t="shared" si="58"/>
        <v>7.56</v>
      </c>
      <c r="AD49">
        <f t="shared" si="33"/>
        <v>0</v>
      </c>
      <c r="AE49">
        <f t="shared" si="34"/>
        <v>0</v>
      </c>
      <c r="AF49">
        <f t="shared" si="35"/>
        <v>0</v>
      </c>
      <c r="AG49">
        <f t="shared" si="36"/>
        <v>0</v>
      </c>
      <c r="AH49">
        <f t="shared" si="37"/>
        <v>0</v>
      </c>
      <c r="AI49">
        <f t="shared" si="38"/>
        <v>0</v>
      </c>
      <c r="AJ49">
        <f t="shared" si="39"/>
        <v>0</v>
      </c>
      <c r="AK49">
        <v>7.5600000000000005</v>
      </c>
      <c r="AL49">
        <v>7.5600000000000005</v>
      </c>
      <c r="AM49">
        <v>0</v>
      </c>
      <c r="AN49">
        <v>0</v>
      </c>
      <c r="AO49">
        <v>0</v>
      </c>
      <c r="AP49">
        <v>0</v>
      </c>
      <c r="AQ49">
        <v>0</v>
      </c>
      <c r="AR49">
        <v>0</v>
      </c>
      <c r="AS49">
        <v>0</v>
      </c>
      <c r="AT49">
        <v>0</v>
      </c>
      <c r="AU49">
        <v>0</v>
      </c>
      <c r="AV49">
        <v>1</v>
      </c>
      <c r="AW49">
        <v>1</v>
      </c>
      <c r="AZ49">
        <v>1</v>
      </c>
      <c r="BA49">
        <v>1</v>
      </c>
      <c r="BB49">
        <v>1</v>
      </c>
      <c r="BC49">
        <v>7.56</v>
      </c>
      <c r="BD49" t="s">
        <v>6</v>
      </c>
      <c r="BE49" t="s">
        <v>6</v>
      </c>
      <c r="BF49" t="s">
        <v>6</v>
      </c>
      <c r="BG49" t="s">
        <v>6</v>
      </c>
      <c r="BH49">
        <v>3</v>
      </c>
      <c r="BI49">
        <v>1</v>
      </c>
      <c r="BJ49" t="s">
        <v>80</v>
      </c>
      <c r="BM49">
        <v>500001</v>
      </c>
      <c r="BN49">
        <v>0</v>
      </c>
      <c r="BO49" t="s">
        <v>6</v>
      </c>
      <c r="BP49">
        <v>0</v>
      </c>
      <c r="BQ49">
        <v>20</v>
      </c>
      <c r="BR49">
        <v>0</v>
      </c>
      <c r="BS49">
        <v>1</v>
      </c>
      <c r="BT49">
        <v>1</v>
      </c>
      <c r="BU49">
        <v>1</v>
      </c>
      <c r="BV49">
        <v>1</v>
      </c>
      <c r="BW49">
        <v>1</v>
      </c>
      <c r="BX49">
        <v>1</v>
      </c>
      <c r="BY49" t="s">
        <v>6</v>
      </c>
      <c r="BZ49">
        <v>0</v>
      </c>
      <c r="CA49">
        <v>0</v>
      </c>
      <c r="CB49" t="s">
        <v>6</v>
      </c>
      <c r="CE49">
        <v>0</v>
      </c>
      <c r="CF49">
        <v>0</v>
      </c>
      <c r="CG49">
        <v>0</v>
      </c>
      <c r="CM49">
        <v>0</v>
      </c>
      <c r="CN49" t="s">
        <v>6</v>
      </c>
      <c r="CO49">
        <v>0</v>
      </c>
      <c r="CP49">
        <f t="shared" si="40"/>
        <v>22512</v>
      </c>
      <c r="CQ49">
        <f t="shared" si="41"/>
        <v>57.153599999999997</v>
      </c>
      <c r="CR49">
        <f t="shared" si="42"/>
        <v>0</v>
      </c>
      <c r="CS49">
        <f t="shared" si="43"/>
        <v>0</v>
      </c>
      <c r="CT49">
        <f t="shared" si="44"/>
        <v>0</v>
      </c>
      <c r="CU49">
        <f t="shared" si="45"/>
        <v>0</v>
      </c>
      <c r="CV49">
        <f t="shared" si="46"/>
        <v>0</v>
      </c>
      <c r="CW49">
        <f t="shared" si="47"/>
        <v>0</v>
      </c>
      <c r="CX49">
        <f t="shared" si="48"/>
        <v>0</v>
      </c>
      <c r="CY49">
        <f>(S49+R49)*(BZ49/100)</f>
        <v>0</v>
      </c>
      <c r="CZ49">
        <f>(S49+R49)*(CA49/100)</f>
        <v>0</v>
      </c>
      <c r="DC49" t="s">
        <v>6</v>
      </c>
      <c r="DD49" t="s">
        <v>6</v>
      </c>
      <c r="DE49" t="s">
        <v>6</v>
      </c>
      <c r="DF49" t="s">
        <v>6</v>
      </c>
      <c r="DG49" t="s">
        <v>6</v>
      </c>
      <c r="DH49" t="s">
        <v>6</v>
      </c>
      <c r="DI49" t="s">
        <v>6</v>
      </c>
      <c r="DJ49" t="s">
        <v>6</v>
      </c>
      <c r="DK49" t="s">
        <v>6</v>
      </c>
      <c r="DL49" t="s">
        <v>6</v>
      </c>
      <c r="DM49" t="s">
        <v>6</v>
      </c>
      <c r="DN49">
        <v>0</v>
      </c>
      <c r="DO49">
        <v>0</v>
      </c>
      <c r="DP49">
        <v>1</v>
      </c>
      <c r="DQ49">
        <v>1</v>
      </c>
      <c r="DU49">
        <v>1003</v>
      </c>
      <c r="DV49" t="s">
        <v>45</v>
      </c>
      <c r="DW49" t="e">
        <f>'ТЗ '!#REF!</f>
        <v>#REF!</v>
      </c>
      <c r="DX49">
        <v>1</v>
      </c>
      <c r="DZ49" t="s">
        <v>6</v>
      </c>
      <c r="EA49" t="s">
        <v>6</v>
      </c>
      <c r="EB49" t="s">
        <v>6</v>
      </c>
      <c r="EC49" t="s">
        <v>6</v>
      </c>
      <c r="EE49">
        <v>35949445</v>
      </c>
      <c r="EF49">
        <v>20</v>
      </c>
      <c r="EG49" t="s">
        <v>31</v>
      </c>
      <c r="EH49">
        <v>0</v>
      </c>
      <c r="EI49" t="s">
        <v>6</v>
      </c>
      <c r="EJ49">
        <v>1</v>
      </c>
      <c r="EK49">
        <v>500001</v>
      </c>
      <c r="EL49" t="s">
        <v>32</v>
      </c>
      <c r="EM49" t="s">
        <v>33</v>
      </c>
      <c r="EO49" t="s">
        <v>6</v>
      </c>
      <c r="EQ49">
        <v>0</v>
      </c>
      <c r="ER49">
        <v>7.5600000000000005</v>
      </c>
      <c r="ES49">
        <v>7.5600000000000005</v>
      </c>
      <c r="ET49">
        <v>0</v>
      </c>
      <c r="EU49">
        <v>0</v>
      </c>
      <c r="EV49">
        <v>0</v>
      </c>
      <c r="EW49">
        <v>0</v>
      </c>
      <c r="EX49">
        <v>0</v>
      </c>
      <c r="EZ49">
        <v>5</v>
      </c>
      <c r="FC49">
        <v>0</v>
      </c>
      <c r="FD49">
        <v>18</v>
      </c>
      <c r="FF49">
        <v>54.64</v>
      </c>
      <c r="FQ49">
        <v>0</v>
      </c>
      <c r="FR49">
        <f t="shared" si="49"/>
        <v>0</v>
      </c>
      <c r="FS49">
        <v>0</v>
      </c>
      <c r="FX49">
        <v>0</v>
      </c>
      <c r="FY49">
        <v>0</v>
      </c>
      <c r="GA49" t="s">
        <v>81</v>
      </c>
      <c r="GD49">
        <v>1</v>
      </c>
      <c r="GF49">
        <v>-859351258</v>
      </c>
      <c r="GG49">
        <v>2</v>
      </c>
      <c r="GH49">
        <v>3</v>
      </c>
      <c r="GI49">
        <v>5</v>
      </c>
      <c r="GJ49">
        <v>0</v>
      </c>
      <c r="GK49">
        <v>0</v>
      </c>
      <c r="GL49">
        <f t="shared" si="50"/>
        <v>0</v>
      </c>
      <c r="GM49">
        <f t="shared" si="51"/>
        <v>22512</v>
      </c>
      <c r="GN49">
        <f t="shared" si="52"/>
        <v>22512</v>
      </c>
      <c r="GO49">
        <f t="shared" si="53"/>
        <v>0</v>
      </c>
      <c r="GP49">
        <f t="shared" si="54"/>
        <v>0</v>
      </c>
      <c r="GR49">
        <v>1</v>
      </c>
      <c r="GS49">
        <v>1</v>
      </c>
      <c r="GT49">
        <v>0</v>
      </c>
      <c r="GU49" t="s">
        <v>6</v>
      </c>
      <c r="GV49">
        <f t="shared" si="55"/>
        <v>0</v>
      </c>
      <c r="GW49">
        <v>1</v>
      </c>
      <c r="GX49">
        <f t="shared" si="56"/>
        <v>0</v>
      </c>
      <c r="HA49">
        <v>0</v>
      </c>
      <c r="HB49">
        <v>0</v>
      </c>
      <c r="HC49">
        <f t="shared" si="57"/>
        <v>0</v>
      </c>
      <c r="HE49" t="s">
        <v>35</v>
      </c>
      <c r="HF49" t="s">
        <v>36</v>
      </c>
      <c r="HM49" t="s">
        <v>6</v>
      </c>
      <c r="HN49" t="s">
        <v>6</v>
      </c>
      <c r="HO49" t="s">
        <v>6</v>
      </c>
      <c r="HP49" t="s">
        <v>6</v>
      </c>
      <c r="HQ49" t="s">
        <v>6</v>
      </c>
      <c r="IF49">
        <v>-1</v>
      </c>
      <c r="IK49">
        <v>0</v>
      </c>
    </row>
    <row r="50" spans="1:255" x14ac:dyDescent="0.2">
      <c r="A50" s="2">
        <v>18</v>
      </c>
      <c r="B50" s="2">
        <v>1</v>
      </c>
      <c r="C50" s="2">
        <v>15</v>
      </c>
      <c r="D50" s="2"/>
      <c r="E50" s="2" t="s">
        <v>82</v>
      </c>
      <c r="F50" s="2" t="s">
        <v>83</v>
      </c>
      <c r="G50" s="2" t="s">
        <v>84</v>
      </c>
      <c r="H50" s="2" t="s">
        <v>45</v>
      </c>
      <c r="I50" s="2">
        <f>I28*J50</f>
        <v>1071.72</v>
      </c>
      <c r="J50" s="2">
        <v>234</v>
      </c>
      <c r="K50" s="2">
        <v>234</v>
      </c>
      <c r="L50" s="2"/>
      <c r="M50" s="2"/>
      <c r="N50" s="2"/>
      <c r="O50" s="2">
        <f t="shared" si="21"/>
        <v>8692</v>
      </c>
      <c r="P50" s="2">
        <f t="shared" si="22"/>
        <v>8692</v>
      </c>
      <c r="Q50" s="2">
        <f t="shared" si="23"/>
        <v>0</v>
      </c>
      <c r="R50" s="2">
        <f t="shared" si="24"/>
        <v>0</v>
      </c>
      <c r="S50" s="2">
        <f t="shared" si="25"/>
        <v>0</v>
      </c>
      <c r="T50" s="2">
        <f t="shared" si="26"/>
        <v>0</v>
      </c>
      <c r="U50" s="2">
        <f t="shared" si="27"/>
        <v>0</v>
      </c>
      <c r="V50" s="2">
        <f t="shared" si="28"/>
        <v>0</v>
      </c>
      <c r="W50" s="2">
        <f t="shared" si="29"/>
        <v>0</v>
      </c>
      <c r="X50" s="2">
        <f t="shared" si="30"/>
        <v>0</v>
      </c>
      <c r="Y50" s="2">
        <f t="shared" si="31"/>
        <v>0</v>
      </c>
      <c r="Z50" s="2"/>
      <c r="AA50" s="2">
        <v>69994508</v>
      </c>
      <c r="AB50" s="2">
        <f t="shared" si="32"/>
        <v>8.11</v>
      </c>
      <c r="AC50" s="2">
        <f t="shared" si="58"/>
        <v>8.11</v>
      </c>
      <c r="AD50" s="2">
        <f t="shared" si="33"/>
        <v>0</v>
      </c>
      <c r="AE50" s="2">
        <f t="shared" si="34"/>
        <v>0</v>
      </c>
      <c r="AF50" s="2">
        <f t="shared" si="35"/>
        <v>0</v>
      </c>
      <c r="AG50" s="2">
        <f t="shared" si="36"/>
        <v>0</v>
      </c>
      <c r="AH50" s="2">
        <f t="shared" si="37"/>
        <v>0</v>
      </c>
      <c r="AI50" s="2">
        <f t="shared" si="38"/>
        <v>0</v>
      </c>
      <c r="AJ50" s="2">
        <f t="shared" si="39"/>
        <v>0</v>
      </c>
      <c r="AK50" s="2">
        <v>8.11</v>
      </c>
      <c r="AL50" s="110">
        <f>'1.Лок.смета.и.Акт'!F76</f>
        <v>8.11</v>
      </c>
      <c r="AM50" s="2">
        <v>0</v>
      </c>
      <c r="AN50" s="2">
        <v>0</v>
      </c>
      <c r="AO50" s="2">
        <v>0</v>
      </c>
      <c r="AP50" s="2">
        <v>0</v>
      </c>
      <c r="AQ50" s="2">
        <v>0</v>
      </c>
      <c r="AR50" s="2">
        <v>0</v>
      </c>
      <c r="AS50" s="2">
        <v>0</v>
      </c>
      <c r="AT50" s="2">
        <v>0</v>
      </c>
      <c r="AU50" s="2">
        <v>0</v>
      </c>
      <c r="AV50" s="2">
        <v>1</v>
      </c>
      <c r="AW50" s="2">
        <v>1</v>
      </c>
      <c r="AX50" s="2"/>
      <c r="AY50" s="2"/>
      <c r="AZ50" s="2">
        <v>1</v>
      </c>
      <c r="BA50" s="2">
        <v>1</v>
      </c>
      <c r="BB50" s="2">
        <v>1</v>
      </c>
      <c r="BC50" s="2">
        <v>1</v>
      </c>
      <c r="BD50" s="2" t="s">
        <v>6</v>
      </c>
      <c r="BE50" s="2" t="s">
        <v>6</v>
      </c>
      <c r="BF50" s="2" t="s">
        <v>6</v>
      </c>
      <c r="BG50" s="2" t="s">
        <v>6</v>
      </c>
      <c r="BH50" s="2">
        <v>3</v>
      </c>
      <c r="BI50" s="2">
        <v>1</v>
      </c>
      <c r="BJ50" s="2" t="s">
        <v>85</v>
      </c>
      <c r="BK50" s="2"/>
      <c r="BL50" s="2"/>
      <c r="BM50" s="2">
        <v>500001</v>
      </c>
      <c r="BN50" s="2">
        <v>0</v>
      </c>
      <c r="BO50" s="2" t="s">
        <v>6</v>
      </c>
      <c r="BP50" s="2">
        <v>0</v>
      </c>
      <c r="BQ50" s="2">
        <v>20</v>
      </c>
      <c r="BR50" s="2">
        <v>0</v>
      </c>
      <c r="BS50" s="2">
        <v>1</v>
      </c>
      <c r="BT50" s="2">
        <v>1</v>
      </c>
      <c r="BU50" s="2">
        <v>1</v>
      </c>
      <c r="BV50" s="2">
        <v>1</v>
      </c>
      <c r="BW50" s="2">
        <v>1</v>
      </c>
      <c r="BX50" s="2">
        <v>1</v>
      </c>
      <c r="BY50" s="2" t="s">
        <v>6</v>
      </c>
      <c r="BZ50" s="2">
        <v>0</v>
      </c>
      <c r="CA50" s="2">
        <v>0</v>
      </c>
      <c r="CB50" s="2" t="s">
        <v>6</v>
      </c>
      <c r="CC50" s="2"/>
      <c r="CD50" s="2"/>
      <c r="CE50" s="2">
        <v>0</v>
      </c>
      <c r="CF50" s="2">
        <v>0</v>
      </c>
      <c r="CG50" s="2">
        <v>0</v>
      </c>
      <c r="CH50" s="2"/>
      <c r="CI50" s="2"/>
      <c r="CJ50" s="2"/>
      <c r="CK50" s="2"/>
      <c r="CL50" s="2"/>
      <c r="CM50" s="2">
        <v>0</v>
      </c>
      <c r="CN50" s="2" t="s">
        <v>6</v>
      </c>
      <c r="CO50" s="2">
        <v>0</v>
      </c>
      <c r="CP50" s="2">
        <f t="shared" si="40"/>
        <v>8692</v>
      </c>
      <c r="CQ50" s="2">
        <f t="shared" si="41"/>
        <v>8.11</v>
      </c>
      <c r="CR50" s="2">
        <f t="shared" si="42"/>
        <v>0</v>
      </c>
      <c r="CS50" s="2">
        <f t="shared" si="43"/>
        <v>0</v>
      </c>
      <c r="CT50" s="2">
        <f t="shared" si="44"/>
        <v>0</v>
      </c>
      <c r="CU50" s="2">
        <f t="shared" si="45"/>
        <v>0</v>
      </c>
      <c r="CV50" s="2">
        <f t="shared" si="46"/>
        <v>0</v>
      </c>
      <c r="CW50" s="2">
        <f t="shared" si="47"/>
        <v>0</v>
      </c>
      <c r="CX50" s="2">
        <f t="shared" si="48"/>
        <v>0</v>
      </c>
      <c r="CY50" s="2">
        <f>(((S50+(R50*IF(0,0,1)))*AT50)/100)</f>
        <v>0</v>
      </c>
      <c r="CZ50" s="2">
        <f>(((S50+(R50*IF(0,0,1)))*AU50)/100)</f>
        <v>0</v>
      </c>
      <c r="DA50" s="2"/>
      <c r="DB50" s="2"/>
      <c r="DC50" s="2" t="s">
        <v>6</v>
      </c>
      <c r="DD50" s="2" t="s">
        <v>6</v>
      </c>
      <c r="DE50" s="2" t="s">
        <v>6</v>
      </c>
      <c r="DF50" s="2" t="s">
        <v>6</v>
      </c>
      <c r="DG50" s="2" t="s">
        <v>6</v>
      </c>
      <c r="DH50" s="2" t="s">
        <v>6</v>
      </c>
      <c r="DI50" s="2" t="s">
        <v>6</v>
      </c>
      <c r="DJ50" s="2" t="s">
        <v>6</v>
      </c>
      <c r="DK50" s="2" t="s">
        <v>6</v>
      </c>
      <c r="DL50" s="2" t="s">
        <v>6</v>
      </c>
      <c r="DM50" s="2" t="s">
        <v>6</v>
      </c>
      <c r="DN50" s="2">
        <v>0</v>
      </c>
      <c r="DO50" s="2">
        <v>0</v>
      </c>
      <c r="DP50" s="2">
        <v>1</v>
      </c>
      <c r="DQ50" s="2">
        <v>1</v>
      </c>
      <c r="DR50" s="2"/>
      <c r="DS50" s="2"/>
      <c r="DT50" s="2"/>
      <c r="DU50" s="2">
        <v>1003</v>
      </c>
      <c r="DV50" s="2" t="s">
        <v>45</v>
      </c>
      <c r="DW50" s="2" t="s">
        <v>45</v>
      </c>
      <c r="DX50" s="2">
        <v>1</v>
      </c>
      <c r="DY50" s="2"/>
      <c r="DZ50" s="2" t="s">
        <v>6</v>
      </c>
      <c r="EA50" s="2" t="s">
        <v>6</v>
      </c>
      <c r="EB50" s="2" t="s">
        <v>6</v>
      </c>
      <c r="EC50" s="2" t="s">
        <v>6</v>
      </c>
      <c r="ED50" s="2"/>
      <c r="EE50" s="2">
        <v>35949445</v>
      </c>
      <c r="EF50" s="2">
        <v>20</v>
      </c>
      <c r="EG50" s="2" t="s">
        <v>31</v>
      </c>
      <c r="EH50" s="2">
        <v>0</v>
      </c>
      <c r="EI50" s="2" t="s">
        <v>6</v>
      </c>
      <c r="EJ50" s="2">
        <v>1</v>
      </c>
      <c r="EK50" s="2">
        <v>500001</v>
      </c>
      <c r="EL50" s="2" t="s">
        <v>32</v>
      </c>
      <c r="EM50" s="2" t="s">
        <v>33</v>
      </c>
      <c r="EN50" s="2"/>
      <c r="EO50" s="2" t="s">
        <v>6</v>
      </c>
      <c r="EP50" s="2"/>
      <c r="EQ50" s="2">
        <v>0</v>
      </c>
      <c r="ER50" s="2">
        <v>8.11</v>
      </c>
      <c r="ES50" s="110">
        <f>'1.Лок.смета.и.Акт'!F76</f>
        <v>8.11</v>
      </c>
      <c r="ET50" s="2">
        <v>0</v>
      </c>
      <c r="EU50" s="2">
        <v>0</v>
      </c>
      <c r="EV50" s="2">
        <v>0</v>
      </c>
      <c r="EW50" s="2">
        <v>0</v>
      </c>
      <c r="EX50" s="2">
        <v>0</v>
      </c>
      <c r="EY50" s="2"/>
      <c r="EZ50" s="2"/>
      <c r="FA50" s="2"/>
      <c r="FB50" s="2"/>
      <c r="FC50" s="2"/>
      <c r="FD50" s="2"/>
      <c r="FE50" s="2"/>
      <c r="FF50" s="2"/>
      <c r="FG50" s="2"/>
      <c r="FH50" s="2"/>
      <c r="FI50" s="2"/>
      <c r="FJ50" s="2"/>
      <c r="FK50" s="2"/>
      <c r="FL50" s="2"/>
      <c r="FM50" s="2"/>
      <c r="FN50" s="2"/>
      <c r="FO50" s="2"/>
      <c r="FP50" s="2"/>
      <c r="FQ50" s="2">
        <v>0</v>
      </c>
      <c r="FR50" s="2">
        <f t="shared" si="49"/>
        <v>0</v>
      </c>
      <c r="FS50" s="2">
        <v>0</v>
      </c>
      <c r="FT50" s="2"/>
      <c r="FU50" s="2"/>
      <c r="FV50" s="2"/>
      <c r="FW50" s="2"/>
      <c r="FX50" s="2">
        <v>0</v>
      </c>
      <c r="FY50" s="2">
        <v>0</v>
      </c>
      <c r="FZ50" s="2"/>
      <c r="GA50" s="2" t="s">
        <v>6</v>
      </c>
      <c r="GB50" s="2"/>
      <c r="GC50" s="2"/>
      <c r="GD50" s="2">
        <v>1</v>
      </c>
      <c r="GE50" s="2"/>
      <c r="GF50" s="2">
        <v>-2139103247</v>
      </c>
      <c r="GG50" s="2">
        <v>2</v>
      </c>
      <c r="GH50" s="2">
        <v>1</v>
      </c>
      <c r="GI50" s="2">
        <v>-2</v>
      </c>
      <c r="GJ50" s="2">
        <v>0</v>
      </c>
      <c r="GK50" s="2">
        <v>0</v>
      </c>
      <c r="GL50" s="2">
        <f t="shared" si="50"/>
        <v>0</v>
      </c>
      <c r="GM50" s="2">
        <f t="shared" si="51"/>
        <v>8692</v>
      </c>
      <c r="GN50" s="2">
        <f t="shared" si="52"/>
        <v>8692</v>
      </c>
      <c r="GO50" s="2">
        <f t="shared" si="53"/>
        <v>0</v>
      </c>
      <c r="GP50" s="2">
        <f t="shared" si="54"/>
        <v>0</v>
      </c>
      <c r="GQ50" s="2"/>
      <c r="GR50" s="2">
        <v>0</v>
      </c>
      <c r="GS50" s="2">
        <v>3</v>
      </c>
      <c r="GT50" s="2">
        <v>0</v>
      </c>
      <c r="GU50" s="2" t="s">
        <v>6</v>
      </c>
      <c r="GV50" s="2">
        <f t="shared" si="55"/>
        <v>0</v>
      </c>
      <c r="GW50" s="2">
        <v>1</v>
      </c>
      <c r="GX50" s="2">
        <f t="shared" si="56"/>
        <v>0</v>
      </c>
      <c r="GY50" s="2"/>
      <c r="GZ50" s="2"/>
      <c r="HA50" s="2">
        <v>0</v>
      </c>
      <c r="HB50" s="2">
        <v>0</v>
      </c>
      <c r="HC50" s="2">
        <f t="shared" si="57"/>
        <v>0</v>
      </c>
      <c r="HD50" s="2"/>
      <c r="HE50" s="2" t="s">
        <v>6</v>
      </c>
      <c r="HF50" s="2" t="s">
        <v>6</v>
      </c>
      <c r="HG50" s="2"/>
      <c r="HH50" s="2"/>
      <c r="HI50" s="2"/>
      <c r="HJ50" s="2"/>
      <c r="HK50" s="2"/>
      <c r="HL50" s="2"/>
      <c r="HM50" s="2" t="s">
        <v>6</v>
      </c>
      <c r="HN50" s="2" t="s">
        <v>6</v>
      </c>
      <c r="HO50" s="2" t="s">
        <v>6</v>
      </c>
      <c r="HP50" s="2" t="s">
        <v>6</v>
      </c>
      <c r="HQ50" s="2" t="s">
        <v>6</v>
      </c>
      <c r="HR50" s="2"/>
      <c r="HS50" s="2"/>
      <c r="HT50" s="2"/>
      <c r="HU50" s="2"/>
      <c r="HV50" s="2"/>
      <c r="HW50" s="2"/>
      <c r="HX50" s="2"/>
      <c r="HY50" s="2"/>
      <c r="HZ50" s="2"/>
      <c r="IA50" s="2"/>
      <c r="IB50" s="2"/>
      <c r="IC50" s="2"/>
      <c r="ID50" s="2"/>
      <c r="IE50" s="2"/>
      <c r="IF50" s="2">
        <v>-1</v>
      </c>
      <c r="IG50" s="2"/>
      <c r="IH50" s="2"/>
      <c r="II50" s="2"/>
      <c r="IJ50" s="2"/>
      <c r="IK50" s="2">
        <v>0</v>
      </c>
      <c r="IL50" s="2"/>
      <c r="IM50" s="2"/>
      <c r="IN50" s="2"/>
      <c r="IO50" s="2"/>
      <c r="IP50" s="2"/>
      <c r="IQ50" s="2"/>
      <c r="IR50" s="2"/>
      <c r="IS50" s="2"/>
      <c r="IT50" s="2"/>
      <c r="IU50" s="2"/>
    </row>
    <row r="51" spans="1:255" x14ac:dyDescent="0.2">
      <c r="A51">
        <v>18</v>
      </c>
      <c r="B51">
        <v>1</v>
      </c>
      <c r="C51">
        <v>30</v>
      </c>
      <c r="E51" t="s">
        <v>82</v>
      </c>
      <c r="F51" t="e">
        <f>'ТЗ '!#REF!</f>
        <v>#REF!</v>
      </c>
      <c r="G51" t="s">
        <v>84</v>
      </c>
      <c r="H51" t="s">
        <v>45</v>
      </c>
      <c r="I51">
        <f>I29*J51</f>
        <v>1071.72</v>
      </c>
      <c r="J51" s="208">
        <f>'5.Ведомость_списания'!F38</f>
        <v>234</v>
      </c>
      <c r="K51">
        <v>234</v>
      </c>
      <c r="O51">
        <f t="shared" si="21"/>
        <v>61253</v>
      </c>
      <c r="P51">
        <f t="shared" si="22"/>
        <v>61253</v>
      </c>
      <c r="Q51">
        <f t="shared" si="23"/>
        <v>0</v>
      </c>
      <c r="R51">
        <f t="shared" si="24"/>
        <v>0</v>
      </c>
      <c r="S51">
        <f t="shared" si="25"/>
        <v>0</v>
      </c>
      <c r="T51">
        <f t="shared" si="26"/>
        <v>0</v>
      </c>
      <c r="U51">
        <f t="shared" si="27"/>
        <v>0</v>
      </c>
      <c r="V51">
        <f t="shared" si="28"/>
        <v>0</v>
      </c>
      <c r="W51">
        <f t="shared" si="29"/>
        <v>0</v>
      </c>
      <c r="X51">
        <f t="shared" si="30"/>
        <v>0</v>
      </c>
      <c r="Y51">
        <f t="shared" si="31"/>
        <v>0</v>
      </c>
      <c r="AA51">
        <v>69994509</v>
      </c>
      <c r="AB51">
        <f t="shared" si="32"/>
        <v>7.56</v>
      </c>
      <c r="AC51">
        <f t="shared" si="58"/>
        <v>7.56</v>
      </c>
      <c r="AD51">
        <f t="shared" si="33"/>
        <v>0</v>
      </c>
      <c r="AE51">
        <f t="shared" si="34"/>
        <v>0</v>
      </c>
      <c r="AF51">
        <f t="shared" si="35"/>
        <v>0</v>
      </c>
      <c r="AG51">
        <f t="shared" si="36"/>
        <v>0</v>
      </c>
      <c r="AH51">
        <f t="shared" si="37"/>
        <v>0</v>
      </c>
      <c r="AI51">
        <f t="shared" si="38"/>
        <v>0</v>
      </c>
      <c r="AJ51">
        <f t="shared" si="39"/>
        <v>0</v>
      </c>
      <c r="AK51">
        <v>7.5600000000000005</v>
      </c>
      <c r="AL51">
        <v>7.5600000000000005</v>
      </c>
      <c r="AM51">
        <v>0</v>
      </c>
      <c r="AN51">
        <v>0</v>
      </c>
      <c r="AO51">
        <v>0</v>
      </c>
      <c r="AP51">
        <v>0</v>
      </c>
      <c r="AQ51">
        <v>0</v>
      </c>
      <c r="AR51">
        <v>0</v>
      </c>
      <c r="AS51">
        <v>0</v>
      </c>
      <c r="AT51">
        <v>0</v>
      </c>
      <c r="AU51">
        <v>0</v>
      </c>
      <c r="AV51">
        <v>1</v>
      </c>
      <c r="AW51">
        <v>1</v>
      </c>
      <c r="AZ51">
        <v>1</v>
      </c>
      <c r="BA51">
        <v>1</v>
      </c>
      <c r="BB51">
        <v>1</v>
      </c>
      <c r="BC51">
        <v>7.56</v>
      </c>
      <c r="BD51" t="s">
        <v>6</v>
      </c>
      <c r="BE51" t="s">
        <v>6</v>
      </c>
      <c r="BF51" t="s">
        <v>6</v>
      </c>
      <c r="BG51" t="s">
        <v>6</v>
      </c>
      <c r="BH51">
        <v>3</v>
      </c>
      <c r="BI51">
        <v>1</v>
      </c>
      <c r="BJ51" t="s">
        <v>85</v>
      </c>
      <c r="BM51">
        <v>500001</v>
      </c>
      <c r="BN51">
        <v>0</v>
      </c>
      <c r="BO51" t="s">
        <v>6</v>
      </c>
      <c r="BP51">
        <v>0</v>
      </c>
      <c r="BQ51">
        <v>20</v>
      </c>
      <c r="BR51">
        <v>0</v>
      </c>
      <c r="BS51">
        <v>1</v>
      </c>
      <c r="BT51">
        <v>1</v>
      </c>
      <c r="BU51">
        <v>1</v>
      </c>
      <c r="BV51">
        <v>1</v>
      </c>
      <c r="BW51">
        <v>1</v>
      </c>
      <c r="BX51">
        <v>1</v>
      </c>
      <c r="BY51" t="s">
        <v>6</v>
      </c>
      <c r="BZ51">
        <v>0</v>
      </c>
      <c r="CA51">
        <v>0</v>
      </c>
      <c r="CB51" t="s">
        <v>6</v>
      </c>
      <c r="CE51">
        <v>0</v>
      </c>
      <c r="CF51">
        <v>0</v>
      </c>
      <c r="CG51">
        <v>0</v>
      </c>
      <c r="CM51">
        <v>0</v>
      </c>
      <c r="CN51" t="s">
        <v>6</v>
      </c>
      <c r="CO51">
        <v>0</v>
      </c>
      <c r="CP51">
        <f t="shared" si="40"/>
        <v>61253</v>
      </c>
      <c r="CQ51">
        <f t="shared" si="41"/>
        <v>57.153599999999997</v>
      </c>
      <c r="CR51">
        <f t="shared" si="42"/>
        <v>0</v>
      </c>
      <c r="CS51">
        <f t="shared" si="43"/>
        <v>0</v>
      </c>
      <c r="CT51">
        <f t="shared" si="44"/>
        <v>0</v>
      </c>
      <c r="CU51">
        <f t="shared" si="45"/>
        <v>0</v>
      </c>
      <c r="CV51">
        <f t="shared" si="46"/>
        <v>0</v>
      </c>
      <c r="CW51">
        <f t="shared" si="47"/>
        <v>0</v>
      </c>
      <c r="CX51">
        <f t="shared" si="48"/>
        <v>0</v>
      </c>
      <c r="CY51">
        <f>(S51+R51)*(BZ51/100)</f>
        <v>0</v>
      </c>
      <c r="CZ51">
        <f>(S51+R51)*(CA51/100)</f>
        <v>0</v>
      </c>
      <c r="DC51" t="s">
        <v>6</v>
      </c>
      <c r="DD51" t="s">
        <v>6</v>
      </c>
      <c r="DE51" t="s">
        <v>6</v>
      </c>
      <c r="DF51" t="s">
        <v>6</v>
      </c>
      <c r="DG51" t="s">
        <v>6</v>
      </c>
      <c r="DH51" t="s">
        <v>6</v>
      </c>
      <c r="DI51" t="s">
        <v>6</v>
      </c>
      <c r="DJ51" t="s">
        <v>6</v>
      </c>
      <c r="DK51" t="s">
        <v>6</v>
      </c>
      <c r="DL51" t="s">
        <v>6</v>
      </c>
      <c r="DM51" t="s">
        <v>6</v>
      </c>
      <c r="DN51">
        <v>0</v>
      </c>
      <c r="DO51">
        <v>0</v>
      </c>
      <c r="DP51">
        <v>1</v>
      </c>
      <c r="DQ51">
        <v>1</v>
      </c>
      <c r="DU51">
        <v>1003</v>
      </c>
      <c r="DV51" t="s">
        <v>45</v>
      </c>
      <c r="DW51" t="e">
        <f>'ТЗ '!#REF!</f>
        <v>#REF!</v>
      </c>
      <c r="DX51">
        <v>1</v>
      </c>
      <c r="DZ51" t="s">
        <v>6</v>
      </c>
      <c r="EA51" t="s">
        <v>6</v>
      </c>
      <c r="EB51" t="s">
        <v>6</v>
      </c>
      <c r="EC51" t="s">
        <v>6</v>
      </c>
      <c r="EE51">
        <v>35949445</v>
      </c>
      <c r="EF51">
        <v>20</v>
      </c>
      <c r="EG51" t="s">
        <v>31</v>
      </c>
      <c r="EH51">
        <v>0</v>
      </c>
      <c r="EI51" t="s">
        <v>6</v>
      </c>
      <c r="EJ51">
        <v>1</v>
      </c>
      <c r="EK51">
        <v>500001</v>
      </c>
      <c r="EL51" t="s">
        <v>32</v>
      </c>
      <c r="EM51" t="s">
        <v>33</v>
      </c>
      <c r="EO51" t="s">
        <v>6</v>
      </c>
      <c r="EQ51">
        <v>0</v>
      </c>
      <c r="ER51">
        <v>7.5600000000000005</v>
      </c>
      <c r="ES51">
        <v>7.5600000000000005</v>
      </c>
      <c r="ET51">
        <v>0</v>
      </c>
      <c r="EU51">
        <v>0</v>
      </c>
      <c r="EV51">
        <v>0</v>
      </c>
      <c r="EW51">
        <v>0</v>
      </c>
      <c r="EX51">
        <v>0</v>
      </c>
      <c r="EZ51">
        <v>5</v>
      </c>
      <c r="FC51">
        <v>0</v>
      </c>
      <c r="FD51">
        <v>18</v>
      </c>
      <c r="FF51">
        <v>54.64</v>
      </c>
      <c r="FQ51">
        <v>0</v>
      </c>
      <c r="FR51">
        <f t="shared" si="49"/>
        <v>0</v>
      </c>
      <c r="FS51">
        <v>0</v>
      </c>
      <c r="FX51">
        <v>0</v>
      </c>
      <c r="FY51">
        <v>0</v>
      </c>
      <c r="GA51" t="s">
        <v>81</v>
      </c>
      <c r="GD51">
        <v>1</v>
      </c>
      <c r="GF51">
        <v>-2139103247</v>
      </c>
      <c r="GG51">
        <v>2</v>
      </c>
      <c r="GH51">
        <v>3</v>
      </c>
      <c r="GI51">
        <v>5</v>
      </c>
      <c r="GJ51">
        <v>0</v>
      </c>
      <c r="GK51">
        <v>0</v>
      </c>
      <c r="GL51">
        <f t="shared" si="50"/>
        <v>0</v>
      </c>
      <c r="GM51">
        <f t="shared" si="51"/>
        <v>61253</v>
      </c>
      <c r="GN51">
        <f t="shared" si="52"/>
        <v>61253</v>
      </c>
      <c r="GO51">
        <f t="shared" si="53"/>
        <v>0</v>
      </c>
      <c r="GP51">
        <f t="shared" si="54"/>
        <v>0</v>
      </c>
      <c r="GR51">
        <v>1</v>
      </c>
      <c r="GS51">
        <v>1</v>
      </c>
      <c r="GT51">
        <v>0</v>
      </c>
      <c r="GU51" t="s">
        <v>6</v>
      </c>
      <c r="GV51">
        <f t="shared" si="55"/>
        <v>0</v>
      </c>
      <c r="GW51">
        <v>1</v>
      </c>
      <c r="GX51">
        <f t="shared" si="56"/>
        <v>0</v>
      </c>
      <c r="HA51">
        <v>0</v>
      </c>
      <c r="HB51">
        <v>0</v>
      </c>
      <c r="HC51">
        <f t="shared" si="57"/>
        <v>0</v>
      </c>
      <c r="HE51" t="s">
        <v>35</v>
      </c>
      <c r="HF51" t="s">
        <v>36</v>
      </c>
      <c r="HM51" t="s">
        <v>6</v>
      </c>
      <c r="HN51" t="s">
        <v>6</v>
      </c>
      <c r="HO51" t="s">
        <v>6</v>
      </c>
      <c r="HP51" t="s">
        <v>6</v>
      </c>
      <c r="HQ51" t="s">
        <v>6</v>
      </c>
      <c r="IF51">
        <v>-1</v>
      </c>
      <c r="IK51">
        <v>0</v>
      </c>
    </row>
    <row r="52" spans="1:255" x14ac:dyDescent="0.2">
      <c r="A52" s="2">
        <v>17</v>
      </c>
      <c r="B52" s="2">
        <v>1</v>
      </c>
      <c r="C52" s="2">
        <f>ROW(SmtRes!A38)</f>
        <v>38</v>
      </c>
      <c r="D52" s="2">
        <f>ROW(EtalonRes!A50)</f>
        <v>50</v>
      </c>
      <c r="E52" s="2" t="s">
        <v>86</v>
      </c>
      <c r="F52" s="2" t="s">
        <v>87</v>
      </c>
      <c r="G52" s="2" t="s">
        <v>88</v>
      </c>
      <c r="H52" s="2" t="s">
        <v>89</v>
      </c>
      <c r="I52" s="2" t="e">
        <f>'ТЗ '!#REF!</f>
        <v>#REF!</v>
      </c>
      <c r="J52" s="2">
        <v>0</v>
      </c>
      <c r="K52" s="2">
        <v>8.0000000000000002E-3</v>
      </c>
      <c r="L52" s="2"/>
      <c r="M52" s="2"/>
      <c r="N52" s="2"/>
      <c r="O52" s="2" t="e">
        <f t="shared" si="21"/>
        <v>#REF!</v>
      </c>
      <c r="P52" s="2" t="e">
        <f t="shared" si="22"/>
        <v>#REF!</v>
      </c>
      <c r="Q52" s="2" t="e">
        <f t="shared" si="23"/>
        <v>#REF!</v>
      </c>
      <c r="R52" s="2" t="e">
        <f t="shared" si="24"/>
        <v>#REF!</v>
      </c>
      <c r="S52" s="2" t="e">
        <f t="shared" si="25"/>
        <v>#REF!</v>
      </c>
      <c r="T52" s="2" t="e">
        <f t="shared" si="26"/>
        <v>#REF!</v>
      </c>
      <c r="U52" s="2" t="e">
        <f t="shared" si="27"/>
        <v>#REF!</v>
      </c>
      <c r="V52" s="2" t="e">
        <f t="shared" si="28"/>
        <v>#REF!</v>
      </c>
      <c r="W52" s="2" t="e">
        <f t="shared" si="29"/>
        <v>#REF!</v>
      </c>
      <c r="X52" s="2" t="e">
        <f t="shared" si="30"/>
        <v>#REF!</v>
      </c>
      <c r="Y52" s="2" t="e">
        <f t="shared" si="31"/>
        <v>#REF!</v>
      </c>
      <c r="Z52" s="2"/>
      <c r="AA52" s="2">
        <v>69994508</v>
      </c>
      <c r="AB52" s="2">
        <f t="shared" si="32"/>
        <v>2507.0700000000002</v>
      </c>
      <c r="AC52" s="2">
        <f>ROUND((ES52+(SUM(SmtRes!BC31:'SmtRes'!BC38)+SUM(EtalonRes!AL35:'EtalonRes'!AL50))),2)</f>
        <v>0</v>
      </c>
      <c r="AD52" s="2">
        <f t="shared" si="33"/>
        <v>1290.01</v>
      </c>
      <c r="AE52" s="2">
        <f t="shared" si="34"/>
        <v>148.62</v>
      </c>
      <c r="AF52" s="2">
        <f t="shared" si="35"/>
        <v>1217.06</v>
      </c>
      <c r="AG52" s="2">
        <f t="shared" si="36"/>
        <v>0</v>
      </c>
      <c r="AH52" s="2">
        <f t="shared" si="37"/>
        <v>142.68</v>
      </c>
      <c r="AI52" s="2">
        <f t="shared" si="38"/>
        <v>10.92</v>
      </c>
      <c r="AJ52" s="2">
        <f t="shared" si="39"/>
        <v>0</v>
      </c>
      <c r="AK52" s="2">
        <v>49418.34</v>
      </c>
      <c r="AL52" s="2">
        <v>46911.27</v>
      </c>
      <c r="AM52" s="2">
        <v>1290.01</v>
      </c>
      <c r="AN52" s="2">
        <v>148.62</v>
      </c>
      <c r="AO52" s="2">
        <v>1217.06</v>
      </c>
      <c r="AP52" s="2">
        <v>0</v>
      </c>
      <c r="AQ52" s="2">
        <v>142.68</v>
      </c>
      <c r="AR52" s="2">
        <v>10.92</v>
      </c>
      <c r="AS52" s="2">
        <v>0</v>
      </c>
      <c r="AT52" s="2">
        <v>118</v>
      </c>
      <c r="AU52" s="2">
        <v>63</v>
      </c>
      <c r="AV52" s="2">
        <v>1</v>
      </c>
      <c r="AW52" s="2">
        <v>1</v>
      </c>
      <c r="AX52" s="2"/>
      <c r="AY52" s="2"/>
      <c r="AZ52" s="2">
        <v>1</v>
      </c>
      <c r="BA52" s="2">
        <v>1</v>
      </c>
      <c r="BB52" s="2">
        <v>1</v>
      </c>
      <c r="BC52" s="2">
        <v>1</v>
      </c>
      <c r="BD52" s="2" t="s">
        <v>6</v>
      </c>
      <c r="BE52" s="2" t="s">
        <v>6</v>
      </c>
      <c r="BF52" s="2" t="s">
        <v>6</v>
      </c>
      <c r="BG52" s="2" t="s">
        <v>6</v>
      </c>
      <c r="BH52" s="2">
        <v>0</v>
      </c>
      <c r="BI52" s="2">
        <v>1</v>
      </c>
      <c r="BJ52" s="2" t="s">
        <v>90</v>
      </c>
      <c r="BK52" s="2"/>
      <c r="BL52" s="2"/>
      <c r="BM52" s="2">
        <v>10001</v>
      </c>
      <c r="BN52" s="2">
        <v>0</v>
      </c>
      <c r="BO52" s="2" t="s">
        <v>6</v>
      </c>
      <c r="BP52" s="2">
        <v>0</v>
      </c>
      <c r="BQ52" s="2">
        <v>1</v>
      </c>
      <c r="BR52" s="2">
        <v>0</v>
      </c>
      <c r="BS52" s="2">
        <v>1</v>
      </c>
      <c r="BT52" s="2">
        <v>1</v>
      </c>
      <c r="BU52" s="2">
        <v>1</v>
      </c>
      <c r="BV52" s="2">
        <v>1</v>
      </c>
      <c r="BW52" s="2">
        <v>1</v>
      </c>
      <c r="BX52" s="2">
        <v>1</v>
      </c>
      <c r="BY52" s="2" t="s">
        <v>6</v>
      </c>
      <c r="BZ52" s="2">
        <v>118</v>
      </c>
      <c r="CA52" s="2">
        <v>63</v>
      </c>
      <c r="CB52" s="2" t="s">
        <v>6</v>
      </c>
      <c r="CC52" s="2"/>
      <c r="CD52" s="2"/>
      <c r="CE52" s="2">
        <v>0</v>
      </c>
      <c r="CF52" s="2">
        <v>0</v>
      </c>
      <c r="CG52" s="2">
        <v>0</v>
      </c>
      <c r="CH52" s="2"/>
      <c r="CI52" s="2"/>
      <c r="CJ52" s="2"/>
      <c r="CK52" s="2"/>
      <c r="CL52" s="2"/>
      <c r="CM52" s="2">
        <v>0</v>
      </c>
      <c r="CN52" s="2" t="s">
        <v>6</v>
      </c>
      <c r="CO52" s="2">
        <v>0</v>
      </c>
      <c r="CP52" s="2" t="e">
        <f t="shared" si="40"/>
        <v>#REF!</v>
      </c>
      <c r="CQ52" s="2">
        <f t="shared" si="41"/>
        <v>0</v>
      </c>
      <c r="CR52" s="2">
        <f t="shared" si="42"/>
        <v>1290.01</v>
      </c>
      <c r="CS52" s="2">
        <f t="shared" si="43"/>
        <v>148.62</v>
      </c>
      <c r="CT52" s="2">
        <f t="shared" si="44"/>
        <v>1217.06</v>
      </c>
      <c r="CU52" s="2">
        <f t="shared" si="45"/>
        <v>0</v>
      </c>
      <c r="CV52" s="2">
        <f t="shared" si="46"/>
        <v>142.68</v>
      </c>
      <c r="CW52" s="2">
        <f t="shared" si="47"/>
        <v>10.92</v>
      </c>
      <c r="CX52" s="2">
        <f t="shared" si="48"/>
        <v>0</v>
      </c>
      <c r="CY52" s="2" t="e">
        <f>(((S52+(R52*IF(0,0,1)))*AT52)/100)</f>
        <v>#REF!</v>
      </c>
      <c r="CZ52" s="2" t="e">
        <f>(((S52+(R52*IF(0,0,1)))*AU52)/100)</f>
        <v>#REF!</v>
      </c>
      <c r="DA52" s="2"/>
      <c r="DB52" s="2"/>
      <c r="DC52" s="2" t="s">
        <v>6</v>
      </c>
      <c r="DD52" s="2" t="s">
        <v>6</v>
      </c>
      <c r="DE52" s="2" t="s">
        <v>6</v>
      </c>
      <c r="DF52" s="2" t="s">
        <v>6</v>
      </c>
      <c r="DG52" s="2" t="s">
        <v>6</v>
      </c>
      <c r="DH52" s="2" t="s">
        <v>6</v>
      </c>
      <c r="DI52" s="2" t="s">
        <v>6</v>
      </c>
      <c r="DJ52" s="2" t="s">
        <v>6</v>
      </c>
      <c r="DK52" s="2" t="s">
        <v>6</v>
      </c>
      <c r="DL52" s="2" t="s">
        <v>6</v>
      </c>
      <c r="DM52" s="2" t="s">
        <v>6</v>
      </c>
      <c r="DN52" s="2">
        <v>0</v>
      </c>
      <c r="DO52" s="2">
        <v>0</v>
      </c>
      <c r="DP52" s="2">
        <v>1</v>
      </c>
      <c r="DQ52" s="2">
        <v>1</v>
      </c>
      <c r="DR52" s="2"/>
      <c r="DS52" s="2"/>
      <c r="DT52" s="2"/>
      <c r="DU52" s="2">
        <v>1013</v>
      </c>
      <c r="DV52" s="2" t="s">
        <v>89</v>
      </c>
      <c r="DW52" s="2" t="s">
        <v>89</v>
      </c>
      <c r="DX52" s="2">
        <v>1</v>
      </c>
      <c r="DY52" s="2"/>
      <c r="DZ52" s="2" t="s">
        <v>6</v>
      </c>
      <c r="EA52" s="2" t="s">
        <v>6</v>
      </c>
      <c r="EB52" s="2" t="s">
        <v>6</v>
      </c>
      <c r="EC52" s="2" t="s">
        <v>6</v>
      </c>
      <c r="ED52" s="2"/>
      <c r="EE52" s="2">
        <v>35949512</v>
      </c>
      <c r="EF52" s="2">
        <v>1</v>
      </c>
      <c r="EG52" s="2" t="s">
        <v>23</v>
      </c>
      <c r="EH52" s="2">
        <v>0</v>
      </c>
      <c r="EI52" s="2" t="s">
        <v>6</v>
      </c>
      <c r="EJ52" s="2">
        <v>1</v>
      </c>
      <c r="EK52" s="2">
        <v>10001</v>
      </c>
      <c r="EL52" s="2" t="s">
        <v>24</v>
      </c>
      <c r="EM52" s="2" t="s">
        <v>25</v>
      </c>
      <c r="EN52" s="2"/>
      <c r="EO52" s="2" t="s">
        <v>6</v>
      </c>
      <c r="EP52" s="2"/>
      <c r="EQ52" s="2">
        <v>1441792</v>
      </c>
      <c r="ER52" s="2">
        <v>49418.34</v>
      </c>
      <c r="ES52" s="2">
        <v>46911.27</v>
      </c>
      <c r="ET52" s="2">
        <v>1290.01</v>
      </c>
      <c r="EU52" s="2">
        <v>148.62</v>
      </c>
      <c r="EV52" s="2">
        <v>1217.06</v>
      </c>
      <c r="EW52" s="2">
        <v>142.68</v>
      </c>
      <c r="EX52" s="2">
        <v>10.92</v>
      </c>
      <c r="EY52" s="2">
        <v>1</v>
      </c>
      <c r="EZ52" s="2"/>
      <c r="FA52" s="2"/>
      <c r="FB52" s="2"/>
      <c r="FC52" s="2"/>
      <c r="FD52" s="2"/>
      <c r="FE52" s="2"/>
      <c r="FF52" s="2"/>
      <c r="FG52" s="2"/>
      <c r="FH52" s="2"/>
      <c r="FI52" s="2"/>
      <c r="FJ52" s="2"/>
      <c r="FK52" s="2"/>
      <c r="FL52" s="2"/>
      <c r="FM52" s="2"/>
      <c r="FN52" s="2"/>
      <c r="FO52" s="2"/>
      <c r="FP52" s="2"/>
      <c r="FQ52" s="2">
        <v>0</v>
      </c>
      <c r="FR52" s="2">
        <f t="shared" si="49"/>
        <v>0</v>
      </c>
      <c r="FS52" s="2">
        <v>0</v>
      </c>
      <c r="FT52" s="2"/>
      <c r="FU52" s="2"/>
      <c r="FV52" s="2"/>
      <c r="FW52" s="2"/>
      <c r="FX52" s="2">
        <v>118</v>
      </c>
      <c r="FY52" s="2">
        <v>63</v>
      </c>
      <c r="FZ52" s="2"/>
      <c r="GA52" s="2" t="s">
        <v>6</v>
      </c>
      <c r="GB52" s="2"/>
      <c r="GC52" s="2"/>
      <c r="GD52" s="2">
        <v>1</v>
      </c>
      <c r="GE52" s="2"/>
      <c r="GF52" s="2">
        <v>-1460885755</v>
      </c>
      <c r="GG52" s="2">
        <v>2</v>
      </c>
      <c r="GH52" s="2">
        <v>1</v>
      </c>
      <c r="GI52" s="2">
        <v>-2</v>
      </c>
      <c r="GJ52" s="2">
        <v>0</v>
      </c>
      <c r="GK52" s="2">
        <v>0</v>
      </c>
      <c r="GL52" s="2">
        <f t="shared" si="50"/>
        <v>0</v>
      </c>
      <c r="GM52" s="2" t="e">
        <f t="shared" si="51"/>
        <v>#REF!</v>
      </c>
      <c r="GN52" s="2" t="e">
        <f t="shared" si="52"/>
        <v>#REF!</v>
      </c>
      <c r="GO52" s="2">
        <f t="shared" si="53"/>
        <v>0</v>
      </c>
      <c r="GP52" s="2">
        <f t="shared" si="54"/>
        <v>0</v>
      </c>
      <c r="GQ52" s="2"/>
      <c r="GR52" s="2">
        <v>0</v>
      </c>
      <c r="GS52" s="2">
        <v>3</v>
      </c>
      <c r="GT52" s="2">
        <v>0</v>
      </c>
      <c r="GU52" s="2" t="s">
        <v>6</v>
      </c>
      <c r="GV52" s="2">
        <f t="shared" si="55"/>
        <v>0</v>
      </c>
      <c r="GW52" s="2">
        <v>1</v>
      </c>
      <c r="GX52" s="2" t="e">
        <f t="shared" si="56"/>
        <v>#REF!</v>
      </c>
      <c r="GY52" s="2"/>
      <c r="GZ52" s="2"/>
      <c r="HA52" s="2">
        <v>0</v>
      </c>
      <c r="HB52" s="2">
        <v>0</v>
      </c>
      <c r="HC52" s="2">
        <f t="shared" si="57"/>
        <v>0</v>
      </c>
      <c r="HD52" s="2"/>
      <c r="HE52" s="2" t="s">
        <v>6</v>
      </c>
      <c r="HF52" s="2" t="s">
        <v>6</v>
      </c>
      <c r="HG52" s="2"/>
      <c r="HH52" s="2"/>
      <c r="HI52" s="2"/>
      <c r="HJ52" s="2"/>
      <c r="HK52" s="2"/>
      <c r="HL52" s="2"/>
      <c r="HM52" s="2" t="s">
        <v>6</v>
      </c>
      <c r="HN52" s="2" t="s">
        <v>6</v>
      </c>
      <c r="HO52" s="2" t="s">
        <v>6</v>
      </c>
      <c r="HP52" s="2" t="s">
        <v>6</v>
      </c>
      <c r="HQ52" s="2" t="s">
        <v>6</v>
      </c>
      <c r="HR52" s="2"/>
      <c r="HS52" s="2"/>
      <c r="HT52" s="2"/>
      <c r="HU52" s="2"/>
      <c r="HV52" s="2"/>
      <c r="HW52" s="2"/>
      <c r="HX52" s="2"/>
      <c r="HY52" s="2"/>
      <c r="HZ52" s="2"/>
      <c r="IA52" s="2"/>
      <c r="IB52" s="2"/>
      <c r="IC52" s="2"/>
      <c r="ID52" s="2"/>
      <c r="IE52" s="2"/>
      <c r="IF52" s="2">
        <v>-1</v>
      </c>
      <c r="IG52" s="2"/>
      <c r="IH52" s="2"/>
      <c r="II52" s="2"/>
      <c r="IJ52" s="2"/>
      <c r="IK52" s="2">
        <v>0</v>
      </c>
      <c r="IL52" s="2"/>
      <c r="IM52" s="2"/>
      <c r="IN52" s="2"/>
      <c r="IO52" s="2"/>
      <c r="IP52" s="2"/>
      <c r="IQ52" s="2"/>
      <c r="IR52" s="2"/>
      <c r="IS52" s="2"/>
      <c r="IT52" s="2"/>
      <c r="IU52" s="2"/>
    </row>
    <row r="53" spans="1:255" x14ac:dyDescent="0.2">
      <c r="A53">
        <v>17</v>
      </c>
      <c r="B53">
        <v>1</v>
      </c>
      <c r="C53">
        <f>ROW(SmtRes!A46)</f>
        <v>46</v>
      </c>
      <c r="D53">
        <f>ROW(EtalonRes!A66)</f>
        <v>66</v>
      </c>
      <c r="E53" t="s">
        <v>86</v>
      </c>
      <c r="F53" t="s">
        <v>87</v>
      </c>
      <c r="G53" t="s">
        <v>88</v>
      </c>
      <c r="H53" t="s">
        <v>89</v>
      </c>
      <c r="I53" t="e">
        <f>'ТЗ '!#REF!</f>
        <v>#REF!</v>
      </c>
      <c r="J53">
        <v>0</v>
      </c>
      <c r="K53">
        <v>8.0000000000000002E-3</v>
      </c>
      <c r="O53" t="e">
        <f t="shared" si="21"/>
        <v>#REF!</v>
      </c>
      <c r="P53" t="e">
        <f t="shared" si="22"/>
        <v>#REF!</v>
      </c>
      <c r="Q53" t="e">
        <f t="shared" si="23"/>
        <v>#REF!</v>
      </c>
      <c r="R53" t="e">
        <f t="shared" si="24"/>
        <v>#REF!</v>
      </c>
      <c r="S53" t="e">
        <f t="shared" si="25"/>
        <v>#REF!</v>
      </c>
      <c r="T53" t="e">
        <f t="shared" si="26"/>
        <v>#REF!</v>
      </c>
      <c r="U53" t="e">
        <f t="shared" si="27"/>
        <v>#REF!</v>
      </c>
      <c r="V53" t="e">
        <f t="shared" si="28"/>
        <v>#REF!</v>
      </c>
      <c r="W53" t="e">
        <f t="shared" si="29"/>
        <v>#REF!</v>
      </c>
      <c r="X53" t="e">
        <f t="shared" si="30"/>
        <v>#REF!</v>
      </c>
      <c r="Y53" t="e">
        <f t="shared" si="31"/>
        <v>#REF!</v>
      </c>
      <c r="AA53">
        <v>69994509</v>
      </c>
      <c r="AB53">
        <f t="shared" si="32"/>
        <v>2507.0700000000002</v>
      </c>
      <c r="AC53">
        <f>ROUND((ES53+(SUM(SmtRes!BC39:'SmtRes'!BC46)+SUM(EtalonRes!AL51:'EtalonRes'!AL66))),2)</f>
        <v>0</v>
      </c>
      <c r="AD53">
        <f t="shared" si="33"/>
        <v>1290.01</v>
      </c>
      <c r="AE53">
        <f t="shared" si="34"/>
        <v>148.62</v>
      </c>
      <c r="AF53">
        <f t="shared" si="35"/>
        <v>1217.06</v>
      </c>
      <c r="AG53">
        <f t="shared" si="36"/>
        <v>0</v>
      </c>
      <c r="AH53" t="e">
        <f t="shared" si="37"/>
        <v>#REF!</v>
      </c>
      <c r="AI53">
        <f t="shared" si="38"/>
        <v>10.92</v>
      </c>
      <c r="AJ53">
        <f t="shared" si="39"/>
        <v>0</v>
      </c>
      <c r="AK53">
        <f>AL53+AM53+AO53</f>
        <v>49418.34</v>
      </c>
      <c r="AL53">
        <v>46911.27</v>
      </c>
      <c r="AM53" s="75">
        <f>'1.Лок.смета.и.Акт'!F83</f>
        <v>1290.01</v>
      </c>
      <c r="AN53" s="75">
        <f>'1.Лок.смета.и.Акт'!F84</f>
        <v>148.62</v>
      </c>
      <c r="AO53" s="75">
        <f>'1.Лок.смета.и.Акт'!F82</f>
        <v>1217.06</v>
      </c>
      <c r="AP53">
        <v>0</v>
      </c>
      <c r="AQ53" t="e">
        <f>'ТЗ '!#REF!</f>
        <v>#REF!</v>
      </c>
      <c r="AR53">
        <v>10.92</v>
      </c>
      <c r="AS53">
        <v>0</v>
      </c>
      <c r="AT53">
        <v>112</v>
      </c>
      <c r="AU53">
        <v>54</v>
      </c>
      <c r="AV53">
        <v>1</v>
      </c>
      <c r="AW53">
        <v>1</v>
      </c>
      <c r="AZ53">
        <v>1</v>
      </c>
      <c r="BA53">
        <f>'1.Лок.смета.и.Акт'!J82</f>
        <v>28.95</v>
      </c>
      <c r="BB53">
        <f>'1.Лок.смета.и.Акт'!J83</f>
        <v>9.3000000000000007</v>
      </c>
      <c r="BC53">
        <v>7.56</v>
      </c>
      <c r="BD53" t="s">
        <v>6</v>
      </c>
      <c r="BE53" t="s">
        <v>6</v>
      </c>
      <c r="BF53" t="s">
        <v>6</v>
      </c>
      <c r="BG53" t="s">
        <v>6</v>
      </c>
      <c r="BH53">
        <v>0</v>
      </c>
      <c r="BI53">
        <v>1</v>
      </c>
      <c r="BJ53" t="s">
        <v>90</v>
      </c>
      <c r="BM53">
        <v>10001</v>
      </c>
      <c r="BN53">
        <v>0</v>
      </c>
      <c r="BO53" t="s">
        <v>87</v>
      </c>
      <c r="BP53">
        <v>1</v>
      </c>
      <c r="BQ53">
        <v>1</v>
      </c>
      <c r="BR53">
        <v>0</v>
      </c>
      <c r="BS53">
        <f>'1.Лок.смета.и.Акт'!J84</f>
        <v>19.8</v>
      </c>
      <c r="BT53">
        <v>1</v>
      </c>
      <c r="BU53">
        <v>1</v>
      </c>
      <c r="BV53">
        <v>1</v>
      </c>
      <c r="BW53">
        <v>1</v>
      </c>
      <c r="BX53">
        <v>1</v>
      </c>
      <c r="BY53" t="s">
        <v>6</v>
      </c>
      <c r="BZ53" t="e">
        <f>'ТЗ '!#REF!</f>
        <v>#REF!</v>
      </c>
      <c r="CA53" t="e">
        <f>'ТЗ '!#REF!</f>
        <v>#REF!</v>
      </c>
      <c r="CB53" t="s">
        <v>6</v>
      </c>
      <c r="CE53">
        <v>0</v>
      </c>
      <c r="CF53">
        <v>0</v>
      </c>
      <c r="CG53">
        <v>0</v>
      </c>
      <c r="CM53">
        <v>0</v>
      </c>
      <c r="CN53" t="s">
        <v>6</v>
      </c>
      <c r="CO53">
        <v>0</v>
      </c>
      <c r="CP53" t="e">
        <f t="shared" si="40"/>
        <v>#REF!</v>
      </c>
      <c r="CQ53">
        <f t="shared" si="41"/>
        <v>0</v>
      </c>
      <c r="CR53">
        <f t="shared" si="42"/>
        <v>11997.093000000001</v>
      </c>
      <c r="CS53">
        <f t="shared" si="43"/>
        <v>2942.6760000000004</v>
      </c>
      <c r="CT53">
        <f t="shared" si="44"/>
        <v>35233.886999999995</v>
      </c>
      <c r="CU53">
        <f t="shared" si="45"/>
        <v>0</v>
      </c>
      <c r="CV53" t="e">
        <f t="shared" si="46"/>
        <v>#REF!</v>
      </c>
      <c r="CW53">
        <f t="shared" si="47"/>
        <v>10.92</v>
      </c>
      <c r="CX53">
        <f t="shared" si="48"/>
        <v>0</v>
      </c>
      <c r="CY53" t="e">
        <f>(S53+R53)*(BZ53/100)</f>
        <v>#REF!</v>
      </c>
      <c r="CZ53" t="e">
        <f>(S53+R53)*(CA53/100)</f>
        <v>#REF!</v>
      </c>
      <c r="DC53" t="s">
        <v>6</v>
      </c>
      <c r="DD53" t="s">
        <v>6</v>
      </c>
      <c r="DE53" t="s">
        <v>6</v>
      </c>
      <c r="DF53" t="s">
        <v>6</v>
      </c>
      <c r="DG53" t="s">
        <v>6</v>
      </c>
      <c r="DH53" t="s">
        <v>6</v>
      </c>
      <c r="DI53" t="s">
        <v>6</v>
      </c>
      <c r="DJ53" t="s">
        <v>6</v>
      </c>
      <c r="DK53" t="s">
        <v>6</v>
      </c>
      <c r="DL53" t="s">
        <v>6</v>
      </c>
      <c r="DM53" t="s">
        <v>6</v>
      </c>
      <c r="DN53">
        <f>'1.Лок.смета.и.Акт'!E85</f>
        <v>118</v>
      </c>
      <c r="DO53">
        <f>'1.Лок.смета.и.Акт'!E86</f>
        <v>63</v>
      </c>
      <c r="DP53">
        <v>1</v>
      </c>
      <c r="DQ53">
        <v>1</v>
      </c>
      <c r="DU53">
        <v>1013</v>
      </c>
      <c r="DV53" t="s">
        <v>89</v>
      </c>
      <c r="DW53" t="e">
        <f>'ТЗ '!#REF!</f>
        <v>#REF!</v>
      </c>
      <c r="DX53">
        <v>1</v>
      </c>
      <c r="DZ53" t="s">
        <v>6</v>
      </c>
      <c r="EA53" t="s">
        <v>6</v>
      </c>
      <c r="EB53" t="s">
        <v>6</v>
      </c>
      <c r="EC53" t="s">
        <v>6</v>
      </c>
      <c r="EE53">
        <v>35949512</v>
      </c>
      <c r="EF53">
        <v>1</v>
      </c>
      <c r="EG53" t="s">
        <v>23</v>
      </c>
      <c r="EH53">
        <v>0</v>
      </c>
      <c r="EI53" t="s">
        <v>6</v>
      </c>
      <c r="EJ53">
        <v>1</v>
      </c>
      <c r="EK53">
        <v>10001</v>
      </c>
      <c r="EL53" t="s">
        <v>24</v>
      </c>
      <c r="EM53" t="s">
        <v>25</v>
      </c>
      <c r="EO53" t="s">
        <v>6</v>
      </c>
      <c r="EQ53">
        <v>1441792</v>
      </c>
      <c r="ER53">
        <f>ES53+ET53+EV53</f>
        <v>49418.34</v>
      </c>
      <c r="ES53">
        <v>46911.27</v>
      </c>
      <c r="ET53" s="75">
        <f>'1.Лок.смета.и.Акт'!F83</f>
        <v>1290.01</v>
      </c>
      <c r="EU53" s="75">
        <f>'1.Лок.смета.и.Акт'!F84</f>
        <v>148.62</v>
      </c>
      <c r="EV53" s="75">
        <f>'1.Лок.смета.и.Акт'!F82</f>
        <v>1217.06</v>
      </c>
      <c r="EW53" t="e">
        <f>'ТЗ '!#REF!</f>
        <v>#REF!</v>
      </c>
      <c r="EX53">
        <v>10.92</v>
      </c>
      <c r="EY53">
        <v>1</v>
      </c>
      <c r="FQ53">
        <v>0</v>
      </c>
      <c r="FR53">
        <f t="shared" si="49"/>
        <v>0</v>
      </c>
      <c r="FS53">
        <v>0</v>
      </c>
      <c r="FX53">
        <v>118</v>
      </c>
      <c r="FY53">
        <v>63</v>
      </c>
      <c r="GA53" t="s">
        <v>6</v>
      </c>
      <c r="GD53">
        <v>1</v>
      </c>
      <c r="GF53">
        <v>-1460885755</v>
      </c>
      <c r="GG53">
        <v>2</v>
      </c>
      <c r="GH53">
        <v>1</v>
      </c>
      <c r="GI53">
        <v>2</v>
      </c>
      <c r="GJ53">
        <v>0</v>
      </c>
      <c r="GK53">
        <v>0</v>
      </c>
      <c r="GL53">
        <f t="shared" si="50"/>
        <v>0</v>
      </c>
      <c r="GM53" t="e">
        <f t="shared" si="51"/>
        <v>#REF!</v>
      </c>
      <c r="GN53" t="e">
        <f t="shared" si="52"/>
        <v>#REF!</v>
      </c>
      <c r="GO53">
        <f t="shared" si="53"/>
        <v>0</v>
      </c>
      <c r="GP53">
        <f t="shared" si="54"/>
        <v>0</v>
      </c>
      <c r="GR53">
        <v>0</v>
      </c>
      <c r="GS53">
        <v>3</v>
      </c>
      <c r="GT53">
        <v>0</v>
      </c>
      <c r="GU53" t="s">
        <v>6</v>
      </c>
      <c r="GV53">
        <f t="shared" si="55"/>
        <v>0</v>
      </c>
      <c r="GW53">
        <v>1006.2</v>
      </c>
      <c r="GX53" t="e">
        <f t="shared" si="56"/>
        <v>#REF!</v>
      </c>
      <c r="HA53">
        <v>0</v>
      </c>
      <c r="HB53">
        <v>0</v>
      </c>
      <c r="HC53">
        <f t="shared" si="57"/>
        <v>0</v>
      </c>
      <c r="HE53" t="s">
        <v>6</v>
      </c>
      <c r="HF53" t="s">
        <v>6</v>
      </c>
      <c r="HM53" t="s">
        <v>6</v>
      </c>
      <c r="HN53" t="s">
        <v>6</v>
      </c>
      <c r="HO53" t="s">
        <v>6</v>
      </c>
      <c r="HP53" t="s">
        <v>6</v>
      </c>
      <c r="HQ53" t="s">
        <v>6</v>
      </c>
      <c r="IF53">
        <v>-1</v>
      </c>
      <c r="IK53">
        <v>0</v>
      </c>
    </row>
    <row r="54" spans="1:255" x14ac:dyDescent="0.2">
      <c r="A54" s="2">
        <v>18</v>
      </c>
      <c r="B54" s="2">
        <v>1</v>
      </c>
      <c r="C54" s="2">
        <v>38</v>
      </c>
      <c r="D54" s="2"/>
      <c r="E54" s="2" t="s">
        <v>91</v>
      </c>
      <c r="F54" s="2" t="s">
        <v>92</v>
      </c>
      <c r="G54" s="2" t="s">
        <v>93</v>
      </c>
      <c r="H54" s="2" t="s">
        <v>65</v>
      </c>
      <c r="I54" s="2" t="e">
        <f>I52*J54</f>
        <v>#REF!</v>
      </c>
      <c r="J54" s="2">
        <v>500</v>
      </c>
      <c r="K54" s="2">
        <v>500</v>
      </c>
      <c r="L54" s="2"/>
      <c r="M54" s="2"/>
      <c r="N54" s="2"/>
      <c r="O54" s="2" t="e">
        <f t="shared" si="21"/>
        <v>#REF!</v>
      </c>
      <c r="P54" s="2" t="e">
        <f t="shared" si="22"/>
        <v>#REF!</v>
      </c>
      <c r="Q54" s="2" t="e">
        <f t="shared" si="23"/>
        <v>#REF!</v>
      </c>
      <c r="R54" s="2" t="e">
        <f t="shared" si="24"/>
        <v>#REF!</v>
      </c>
      <c r="S54" s="2" t="e">
        <f t="shared" si="25"/>
        <v>#REF!</v>
      </c>
      <c r="T54" s="2" t="e">
        <f t="shared" si="26"/>
        <v>#REF!</v>
      </c>
      <c r="U54" s="2" t="e">
        <f t="shared" si="27"/>
        <v>#REF!</v>
      </c>
      <c r="V54" s="2" t="e">
        <f t="shared" si="28"/>
        <v>#REF!</v>
      </c>
      <c r="W54" s="2" t="e">
        <f t="shared" si="29"/>
        <v>#REF!</v>
      </c>
      <c r="X54" s="2" t="e">
        <f t="shared" si="30"/>
        <v>#REF!</v>
      </c>
      <c r="Y54" s="2" t="e">
        <f t="shared" si="31"/>
        <v>#REF!</v>
      </c>
      <c r="Z54" s="2"/>
      <c r="AA54" s="2">
        <v>69994508</v>
      </c>
      <c r="AB54" s="2">
        <f t="shared" si="32"/>
        <v>447.49</v>
      </c>
      <c r="AC54" s="2">
        <f>ROUND((ES54),2)</f>
        <v>447.49</v>
      </c>
      <c r="AD54" s="2">
        <f t="shared" si="33"/>
        <v>0</v>
      </c>
      <c r="AE54" s="2">
        <f t="shared" si="34"/>
        <v>0</v>
      </c>
      <c r="AF54" s="2">
        <f t="shared" si="35"/>
        <v>0</v>
      </c>
      <c r="AG54" s="2">
        <f t="shared" si="36"/>
        <v>0</v>
      </c>
      <c r="AH54" s="2">
        <f t="shared" si="37"/>
        <v>0</v>
      </c>
      <c r="AI54" s="2">
        <f t="shared" si="38"/>
        <v>0</v>
      </c>
      <c r="AJ54" s="2">
        <f t="shared" si="39"/>
        <v>1.08</v>
      </c>
      <c r="AK54" s="2">
        <v>447.49</v>
      </c>
      <c r="AL54" s="110">
        <f>'1.Лок.смета.и.Акт'!F88</f>
        <v>447.49</v>
      </c>
      <c r="AM54" s="2">
        <v>0</v>
      </c>
      <c r="AN54" s="2">
        <v>0</v>
      </c>
      <c r="AO54" s="2">
        <v>0</v>
      </c>
      <c r="AP54" s="2">
        <v>0</v>
      </c>
      <c r="AQ54" s="2">
        <v>0</v>
      </c>
      <c r="AR54" s="2">
        <v>0</v>
      </c>
      <c r="AS54" s="2">
        <v>1.08</v>
      </c>
      <c r="AT54" s="2">
        <v>0</v>
      </c>
      <c r="AU54" s="2">
        <v>0</v>
      </c>
      <c r="AV54" s="2">
        <v>1</v>
      </c>
      <c r="AW54" s="2">
        <v>1</v>
      </c>
      <c r="AX54" s="2"/>
      <c r="AY54" s="2"/>
      <c r="AZ54" s="2">
        <v>1</v>
      </c>
      <c r="BA54" s="2">
        <v>1</v>
      </c>
      <c r="BB54" s="2">
        <v>1</v>
      </c>
      <c r="BC54" s="2">
        <v>1</v>
      </c>
      <c r="BD54" s="2" t="s">
        <v>6</v>
      </c>
      <c r="BE54" s="2" t="s">
        <v>6</v>
      </c>
      <c r="BF54" s="2" t="s">
        <v>6</v>
      </c>
      <c r="BG54" s="2" t="s">
        <v>6</v>
      </c>
      <c r="BH54" s="2">
        <v>3</v>
      </c>
      <c r="BI54" s="2">
        <v>1</v>
      </c>
      <c r="BJ54" s="2" t="s">
        <v>94</v>
      </c>
      <c r="BK54" s="2"/>
      <c r="BL54" s="2"/>
      <c r="BM54" s="2">
        <v>500001</v>
      </c>
      <c r="BN54" s="2">
        <v>0</v>
      </c>
      <c r="BO54" s="2" t="s">
        <v>6</v>
      </c>
      <c r="BP54" s="2">
        <v>0</v>
      </c>
      <c r="BQ54" s="2">
        <v>20</v>
      </c>
      <c r="BR54" s="2">
        <v>0</v>
      </c>
      <c r="BS54" s="2">
        <v>1</v>
      </c>
      <c r="BT54" s="2">
        <v>1</v>
      </c>
      <c r="BU54" s="2">
        <v>1</v>
      </c>
      <c r="BV54" s="2">
        <v>1</v>
      </c>
      <c r="BW54" s="2">
        <v>1</v>
      </c>
      <c r="BX54" s="2">
        <v>1</v>
      </c>
      <c r="BY54" s="2" t="s">
        <v>6</v>
      </c>
      <c r="BZ54" s="2">
        <v>0</v>
      </c>
      <c r="CA54" s="2">
        <v>0</v>
      </c>
      <c r="CB54" s="2" t="s">
        <v>6</v>
      </c>
      <c r="CC54" s="2"/>
      <c r="CD54" s="2"/>
      <c r="CE54" s="2">
        <v>0</v>
      </c>
      <c r="CF54" s="2">
        <v>0</v>
      </c>
      <c r="CG54" s="2">
        <v>0</v>
      </c>
      <c r="CH54" s="2"/>
      <c r="CI54" s="2"/>
      <c r="CJ54" s="2"/>
      <c r="CK54" s="2"/>
      <c r="CL54" s="2"/>
      <c r="CM54" s="2">
        <v>0</v>
      </c>
      <c r="CN54" s="2" t="s">
        <v>6</v>
      </c>
      <c r="CO54" s="2">
        <v>0</v>
      </c>
      <c r="CP54" s="2" t="e">
        <f t="shared" si="40"/>
        <v>#REF!</v>
      </c>
      <c r="CQ54" s="2">
        <f t="shared" si="41"/>
        <v>447.49</v>
      </c>
      <c r="CR54" s="2">
        <f t="shared" si="42"/>
        <v>0</v>
      </c>
      <c r="CS54" s="2">
        <f t="shared" si="43"/>
        <v>0</v>
      </c>
      <c r="CT54" s="2">
        <f t="shared" si="44"/>
        <v>0</v>
      </c>
      <c r="CU54" s="2">
        <f t="shared" si="45"/>
        <v>0</v>
      </c>
      <c r="CV54" s="2">
        <f t="shared" si="46"/>
        <v>0</v>
      </c>
      <c r="CW54" s="2">
        <f t="shared" si="47"/>
        <v>0</v>
      </c>
      <c r="CX54" s="2">
        <f t="shared" si="48"/>
        <v>1.08</v>
      </c>
      <c r="CY54" s="2" t="e">
        <f>(((S54+(R54*IF(0,0,1)))*AT54)/100)</f>
        <v>#REF!</v>
      </c>
      <c r="CZ54" s="2" t="e">
        <f>(((S54+(R54*IF(0,0,1)))*AU54)/100)</f>
        <v>#REF!</v>
      </c>
      <c r="DA54" s="2"/>
      <c r="DB54" s="2"/>
      <c r="DC54" s="2" t="s">
        <v>6</v>
      </c>
      <c r="DD54" s="2" t="s">
        <v>6</v>
      </c>
      <c r="DE54" s="2" t="s">
        <v>6</v>
      </c>
      <c r="DF54" s="2" t="s">
        <v>6</v>
      </c>
      <c r="DG54" s="2" t="s">
        <v>6</v>
      </c>
      <c r="DH54" s="2" t="s">
        <v>6</v>
      </c>
      <c r="DI54" s="2" t="s">
        <v>6</v>
      </c>
      <c r="DJ54" s="2" t="s">
        <v>6</v>
      </c>
      <c r="DK54" s="2" t="s">
        <v>6</v>
      </c>
      <c r="DL54" s="2" t="s">
        <v>6</v>
      </c>
      <c r="DM54" s="2" t="s">
        <v>6</v>
      </c>
      <c r="DN54" s="2">
        <v>0</v>
      </c>
      <c r="DO54" s="2">
        <v>0</v>
      </c>
      <c r="DP54" s="2">
        <v>1</v>
      </c>
      <c r="DQ54" s="2">
        <v>1</v>
      </c>
      <c r="DR54" s="2"/>
      <c r="DS54" s="2"/>
      <c r="DT54" s="2"/>
      <c r="DU54" s="2">
        <v>1010</v>
      </c>
      <c r="DV54" s="2" t="s">
        <v>65</v>
      </c>
      <c r="DW54" s="2" t="s">
        <v>65</v>
      </c>
      <c r="DX54" s="2">
        <v>1</v>
      </c>
      <c r="DY54" s="2"/>
      <c r="DZ54" s="2" t="s">
        <v>6</v>
      </c>
      <c r="EA54" s="2" t="s">
        <v>6</v>
      </c>
      <c r="EB54" s="2" t="s">
        <v>6</v>
      </c>
      <c r="EC54" s="2" t="s">
        <v>6</v>
      </c>
      <c r="ED54" s="2"/>
      <c r="EE54" s="2">
        <v>35949445</v>
      </c>
      <c r="EF54" s="2">
        <v>20</v>
      </c>
      <c r="EG54" s="2" t="s">
        <v>31</v>
      </c>
      <c r="EH54" s="2">
        <v>0</v>
      </c>
      <c r="EI54" s="2" t="s">
        <v>6</v>
      </c>
      <c r="EJ54" s="2">
        <v>1</v>
      </c>
      <c r="EK54" s="2">
        <v>500001</v>
      </c>
      <c r="EL54" s="2" t="s">
        <v>32</v>
      </c>
      <c r="EM54" s="2" t="s">
        <v>33</v>
      </c>
      <c r="EN54" s="2"/>
      <c r="EO54" s="2" t="s">
        <v>6</v>
      </c>
      <c r="EP54" s="2"/>
      <c r="EQ54" s="2">
        <v>0</v>
      </c>
      <c r="ER54" s="2">
        <v>447.49</v>
      </c>
      <c r="ES54" s="110">
        <f>'1.Лок.смета.и.Акт'!F88</f>
        <v>447.49</v>
      </c>
      <c r="ET54" s="2">
        <v>0</v>
      </c>
      <c r="EU54" s="2">
        <v>0</v>
      </c>
      <c r="EV54" s="2">
        <v>0</v>
      </c>
      <c r="EW54" s="2">
        <v>0</v>
      </c>
      <c r="EX54" s="2">
        <v>0</v>
      </c>
      <c r="EY54" s="2"/>
      <c r="EZ54" s="2"/>
      <c r="FA54" s="2"/>
      <c r="FB54" s="2"/>
      <c r="FC54" s="2"/>
      <c r="FD54" s="2"/>
      <c r="FE54" s="2"/>
      <c r="FF54" s="2"/>
      <c r="FG54" s="2"/>
      <c r="FH54" s="2"/>
      <c r="FI54" s="2"/>
      <c r="FJ54" s="2"/>
      <c r="FK54" s="2"/>
      <c r="FL54" s="2"/>
      <c r="FM54" s="2"/>
      <c r="FN54" s="2"/>
      <c r="FO54" s="2"/>
      <c r="FP54" s="2"/>
      <c r="FQ54" s="2">
        <v>0</v>
      </c>
      <c r="FR54" s="2">
        <f t="shared" si="49"/>
        <v>0</v>
      </c>
      <c r="FS54" s="2">
        <v>0</v>
      </c>
      <c r="FT54" s="2"/>
      <c r="FU54" s="2"/>
      <c r="FV54" s="2"/>
      <c r="FW54" s="2"/>
      <c r="FX54" s="2">
        <v>0</v>
      </c>
      <c r="FY54" s="2">
        <v>0</v>
      </c>
      <c r="FZ54" s="2"/>
      <c r="GA54" s="2" t="s">
        <v>6</v>
      </c>
      <c r="GB54" s="2"/>
      <c r="GC54" s="2"/>
      <c r="GD54" s="2">
        <v>1</v>
      </c>
      <c r="GE54" s="2"/>
      <c r="GF54" s="2">
        <v>-2025423861</v>
      </c>
      <c r="GG54" s="2">
        <v>2</v>
      </c>
      <c r="GH54" s="2">
        <v>1</v>
      </c>
      <c r="GI54" s="2">
        <v>-2</v>
      </c>
      <c r="GJ54" s="2">
        <v>0</v>
      </c>
      <c r="GK54" s="2">
        <v>0</v>
      </c>
      <c r="GL54" s="2">
        <f t="shared" si="50"/>
        <v>0</v>
      </c>
      <c r="GM54" s="2" t="e">
        <f t="shared" si="51"/>
        <v>#REF!</v>
      </c>
      <c r="GN54" s="2" t="e">
        <f t="shared" si="52"/>
        <v>#REF!</v>
      </c>
      <c r="GO54" s="2">
        <f t="shared" si="53"/>
        <v>0</v>
      </c>
      <c r="GP54" s="2">
        <f t="shared" si="54"/>
        <v>0</v>
      </c>
      <c r="GQ54" s="2"/>
      <c r="GR54" s="2">
        <v>0</v>
      </c>
      <c r="GS54" s="2">
        <v>3</v>
      </c>
      <c r="GT54" s="2">
        <v>0</v>
      </c>
      <c r="GU54" s="2" t="s">
        <v>6</v>
      </c>
      <c r="GV54" s="2">
        <f t="shared" si="55"/>
        <v>0</v>
      </c>
      <c r="GW54" s="2">
        <v>1</v>
      </c>
      <c r="GX54" s="2" t="e">
        <f t="shared" si="56"/>
        <v>#REF!</v>
      </c>
      <c r="GY54" s="2"/>
      <c r="GZ54" s="2"/>
      <c r="HA54" s="2">
        <v>0</v>
      </c>
      <c r="HB54" s="2">
        <v>0</v>
      </c>
      <c r="HC54" s="2">
        <f t="shared" si="57"/>
        <v>0</v>
      </c>
      <c r="HD54" s="2"/>
      <c r="HE54" s="2" t="s">
        <v>6</v>
      </c>
      <c r="HF54" s="2" t="s">
        <v>6</v>
      </c>
      <c r="HG54" s="2"/>
      <c r="HH54" s="2"/>
      <c r="HI54" s="2"/>
      <c r="HJ54" s="2"/>
      <c r="HK54" s="2"/>
      <c r="HL54" s="2"/>
      <c r="HM54" s="2" t="s">
        <v>6</v>
      </c>
      <c r="HN54" s="2" t="s">
        <v>6</v>
      </c>
      <c r="HO54" s="2" t="s">
        <v>6</v>
      </c>
      <c r="HP54" s="2" t="s">
        <v>6</v>
      </c>
      <c r="HQ54" s="2" t="s">
        <v>6</v>
      </c>
      <c r="HR54" s="2"/>
      <c r="HS54" s="2"/>
      <c r="HT54" s="2"/>
      <c r="HU54" s="2"/>
      <c r="HV54" s="2"/>
      <c r="HW54" s="2"/>
      <c r="HX54" s="2"/>
      <c r="HY54" s="2"/>
      <c r="HZ54" s="2"/>
      <c r="IA54" s="2"/>
      <c r="IB54" s="2"/>
      <c r="IC54" s="2"/>
      <c r="ID54" s="2"/>
      <c r="IE54" s="2"/>
      <c r="IF54" s="2">
        <v>-1</v>
      </c>
      <c r="IG54" s="2"/>
      <c r="IH54" s="2"/>
      <c r="II54" s="2"/>
      <c r="IJ54" s="2"/>
      <c r="IK54" s="2">
        <v>0</v>
      </c>
      <c r="IL54" s="2"/>
      <c r="IM54" s="2"/>
      <c r="IN54" s="2"/>
      <c r="IO54" s="2"/>
      <c r="IP54" s="2"/>
      <c r="IQ54" s="2"/>
      <c r="IR54" s="2"/>
      <c r="IS54" s="2"/>
      <c r="IT54" s="2"/>
      <c r="IU54" s="2"/>
    </row>
    <row r="55" spans="1:255" x14ac:dyDescent="0.2">
      <c r="A55">
        <v>18</v>
      </c>
      <c r="B55">
        <v>1</v>
      </c>
      <c r="C55">
        <v>46</v>
      </c>
      <c r="E55" t="s">
        <v>91</v>
      </c>
      <c r="F55" t="e">
        <f>'ТЗ '!#REF!</f>
        <v>#REF!</v>
      </c>
      <c r="G55" t="s">
        <v>93</v>
      </c>
      <c r="H55" t="s">
        <v>65</v>
      </c>
      <c r="I55" t="e">
        <f>I53*J55</f>
        <v>#REF!</v>
      </c>
      <c r="J55" s="208">
        <f>'5.Ведомость_списания'!F40</f>
        <v>500</v>
      </c>
      <c r="K55">
        <v>500</v>
      </c>
      <c r="O55" t="e">
        <f t="shared" si="21"/>
        <v>#REF!</v>
      </c>
      <c r="P55" t="e">
        <f t="shared" si="22"/>
        <v>#REF!</v>
      </c>
      <c r="Q55" t="e">
        <f t="shared" si="23"/>
        <v>#REF!</v>
      </c>
      <c r="R55" t="e">
        <f t="shared" si="24"/>
        <v>#REF!</v>
      </c>
      <c r="S55" t="e">
        <f t="shared" si="25"/>
        <v>#REF!</v>
      </c>
      <c r="T55" t="e">
        <f t="shared" si="26"/>
        <v>#REF!</v>
      </c>
      <c r="U55" t="e">
        <f t="shared" si="27"/>
        <v>#REF!</v>
      </c>
      <c r="V55" t="e">
        <f t="shared" si="28"/>
        <v>#REF!</v>
      </c>
      <c r="W55" t="e">
        <f t="shared" si="29"/>
        <v>#REF!</v>
      </c>
      <c r="X55" t="e">
        <f t="shared" si="30"/>
        <v>#REF!</v>
      </c>
      <c r="Y55" t="e">
        <f t="shared" si="31"/>
        <v>#REF!</v>
      </c>
      <c r="AA55">
        <v>69994509</v>
      </c>
      <c r="AB55">
        <f t="shared" si="32"/>
        <v>57.04</v>
      </c>
      <c r="AC55">
        <f>ROUND((ES55),2)</f>
        <v>57.04</v>
      </c>
      <c r="AD55">
        <f t="shared" si="33"/>
        <v>0</v>
      </c>
      <c r="AE55">
        <f t="shared" si="34"/>
        <v>0</v>
      </c>
      <c r="AF55">
        <f t="shared" si="35"/>
        <v>0</v>
      </c>
      <c r="AG55">
        <f t="shared" si="36"/>
        <v>0</v>
      </c>
      <c r="AH55">
        <f t="shared" si="37"/>
        <v>0</v>
      </c>
      <c r="AI55">
        <f t="shared" si="38"/>
        <v>0</v>
      </c>
      <c r="AJ55">
        <f t="shared" si="39"/>
        <v>1.08</v>
      </c>
      <c r="AK55">
        <v>57.04</v>
      </c>
      <c r="AL55">
        <v>57.04</v>
      </c>
      <c r="AM55">
        <v>0</v>
      </c>
      <c r="AN55">
        <v>0</v>
      </c>
      <c r="AO55">
        <v>0</v>
      </c>
      <c r="AP55">
        <v>0</v>
      </c>
      <c r="AQ55">
        <v>0</v>
      </c>
      <c r="AR55">
        <v>0</v>
      </c>
      <c r="AS55">
        <v>1.08</v>
      </c>
      <c r="AT55">
        <v>0</v>
      </c>
      <c r="AU55">
        <v>0</v>
      </c>
      <c r="AV55">
        <v>1</v>
      </c>
      <c r="AW55">
        <v>1</v>
      </c>
      <c r="AZ55">
        <v>1</v>
      </c>
      <c r="BA55">
        <v>1</v>
      </c>
      <c r="BB55">
        <v>1</v>
      </c>
      <c r="BC55">
        <v>7.56</v>
      </c>
      <c r="BD55" t="s">
        <v>6</v>
      </c>
      <c r="BE55" t="s">
        <v>6</v>
      </c>
      <c r="BF55" t="s">
        <v>6</v>
      </c>
      <c r="BG55" t="s">
        <v>6</v>
      </c>
      <c r="BH55">
        <v>3</v>
      </c>
      <c r="BI55">
        <v>1</v>
      </c>
      <c r="BJ55" t="s">
        <v>94</v>
      </c>
      <c r="BM55">
        <v>500001</v>
      </c>
      <c r="BN55">
        <v>0</v>
      </c>
      <c r="BO55" t="s">
        <v>6</v>
      </c>
      <c r="BP55">
        <v>0</v>
      </c>
      <c r="BQ55">
        <v>20</v>
      </c>
      <c r="BR55">
        <v>0</v>
      </c>
      <c r="BS55">
        <v>1</v>
      </c>
      <c r="BT55">
        <v>1</v>
      </c>
      <c r="BU55">
        <v>1</v>
      </c>
      <c r="BV55">
        <v>1</v>
      </c>
      <c r="BW55">
        <v>1</v>
      </c>
      <c r="BX55">
        <v>1</v>
      </c>
      <c r="BY55" t="s">
        <v>6</v>
      </c>
      <c r="BZ55">
        <v>0</v>
      </c>
      <c r="CA55">
        <v>0</v>
      </c>
      <c r="CB55" t="s">
        <v>6</v>
      </c>
      <c r="CE55">
        <v>0</v>
      </c>
      <c r="CF55">
        <v>0</v>
      </c>
      <c r="CG55">
        <v>0</v>
      </c>
      <c r="CM55">
        <v>0</v>
      </c>
      <c r="CN55" t="s">
        <v>6</v>
      </c>
      <c r="CO55">
        <v>0</v>
      </c>
      <c r="CP55" t="e">
        <f t="shared" si="40"/>
        <v>#REF!</v>
      </c>
      <c r="CQ55">
        <f t="shared" si="41"/>
        <v>431.22239999999999</v>
      </c>
      <c r="CR55">
        <f t="shared" si="42"/>
        <v>0</v>
      </c>
      <c r="CS55">
        <f t="shared" si="43"/>
        <v>0</v>
      </c>
      <c r="CT55">
        <f t="shared" si="44"/>
        <v>0</v>
      </c>
      <c r="CU55">
        <f t="shared" si="45"/>
        <v>0</v>
      </c>
      <c r="CV55">
        <f t="shared" si="46"/>
        <v>0</v>
      </c>
      <c r="CW55">
        <f t="shared" si="47"/>
        <v>0</v>
      </c>
      <c r="CX55">
        <f t="shared" si="48"/>
        <v>1.08</v>
      </c>
      <c r="CY55" t="e">
        <f>(S55+R55)*(BZ55/100)</f>
        <v>#REF!</v>
      </c>
      <c r="CZ55" t="e">
        <f>(S55+R55)*(CA55/100)</f>
        <v>#REF!</v>
      </c>
      <c r="DC55" t="s">
        <v>6</v>
      </c>
      <c r="DD55" t="s">
        <v>6</v>
      </c>
      <c r="DE55" t="s">
        <v>6</v>
      </c>
      <c r="DF55" t="s">
        <v>6</v>
      </c>
      <c r="DG55" t="s">
        <v>6</v>
      </c>
      <c r="DH55" t="s">
        <v>6</v>
      </c>
      <c r="DI55" t="s">
        <v>6</v>
      </c>
      <c r="DJ55" t="s">
        <v>6</v>
      </c>
      <c r="DK55" t="s">
        <v>6</v>
      </c>
      <c r="DL55" t="s">
        <v>6</v>
      </c>
      <c r="DM55" t="s">
        <v>6</v>
      </c>
      <c r="DN55">
        <v>0</v>
      </c>
      <c r="DO55">
        <v>0</v>
      </c>
      <c r="DP55">
        <v>1</v>
      </c>
      <c r="DQ55">
        <v>1</v>
      </c>
      <c r="DU55">
        <v>1010</v>
      </c>
      <c r="DV55" t="s">
        <v>65</v>
      </c>
      <c r="DW55" t="e">
        <f>'ТЗ '!#REF!</f>
        <v>#REF!</v>
      </c>
      <c r="DX55">
        <v>1</v>
      </c>
      <c r="DZ55" t="s">
        <v>6</v>
      </c>
      <c r="EA55" t="s">
        <v>6</v>
      </c>
      <c r="EB55" t="s">
        <v>6</v>
      </c>
      <c r="EC55" t="s">
        <v>6</v>
      </c>
      <c r="EE55">
        <v>35949445</v>
      </c>
      <c r="EF55">
        <v>20</v>
      </c>
      <c r="EG55" t="s">
        <v>31</v>
      </c>
      <c r="EH55">
        <v>0</v>
      </c>
      <c r="EI55" t="s">
        <v>6</v>
      </c>
      <c r="EJ55">
        <v>1</v>
      </c>
      <c r="EK55">
        <v>500001</v>
      </c>
      <c r="EL55" t="s">
        <v>32</v>
      </c>
      <c r="EM55" t="s">
        <v>33</v>
      </c>
      <c r="EO55" t="s">
        <v>6</v>
      </c>
      <c r="EQ55">
        <v>0</v>
      </c>
      <c r="ER55">
        <v>412.5</v>
      </c>
      <c r="ES55">
        <v>57.04</v>
      </c>
      <c r="ET55">
        <v>0</v>
      </c>
      <c r="EU55">
        <v>0</v>
      </c>
      <c r="EV55">
        <v>0</v>
      </c>
      <c r="EW55">
        <v>0</v>
      </c>
      <c r="EX55">
        <v>0</v>
      </c>
      <c r="EZ55">
        <v>5</v>
      </c>
      <c r="FC55">
        <v>0</v>
      </c>
      <c r="FD55">
        <v>18</v>
      </c>
      <c r="FF55">
        <v>412.5</v>
      </c>
      <c r="FQ55">
        <v>0</v>
      </c>
      <c r="FR55">
        <f t="shared" si="49"/>
        <v>0</v>
      </c>
      <c r="FS55">
        <v>0</v>
      </c>
      <c r="FX55">
        <v>0</v>
      </c>
      <c r="FY55">
        <v>0</v>
      </c>
      <c r="GA55" t="s">
        <v>95</v>
      </c>
      <c r="GD55">
        <v>1</v>
      </c>
      <c r="GF55">
        <v>-2025423861</v>
      </c>
      <c r="GG55">
        <v>2</v>
      </c>
      <c r="GH55">
        <v>3</v>
      </c>
      <c r="GI55">
        <v>5</v>
      </c>
      <c r="GJ55">
        <v>0</v>
      </c>
      <c r="GK55">
        <v>0</v>
      </c>
      <c r="GL55">
        <f t="shared" si="50"/>
        <v>0</v>
      </c>
      <c r="GM55" t="e">
        <f t="shared" si="51"/>
        <v>#REF!</v>
      </c>
      <c r="GN55" t="e">
        <f t="shared" si="52"/>
        <v>#REF!</v>
      </c>
      <c r="GO55">
        <f t="shared" si="53"/>
        <v>0</v>
      </c>
      <c r="GP55">
        <f t="shared" si="54"/>
        <v>0</v>
      </c>
      <c r="GR55">
        <v>1</v>
      </c>
      <c r="GS55">
        <v>1</v>
      </c>
      <c r="GT55">
        <v>0</v>
      </c>
      <c r="GU55" t="s">
        <v>6</v>
      </c>
      <c r="GV55">
        <f t="shared" si="55"/>
        <v>0</v>
      </c>
      <c r="GW55">
        <v>1</v>
      </c>
      <c r="GX55" t="e">
        <f t="shared" si="56"/>
        <v>#REF!</v>
      </c>
      <c r="HA55">
        <v>0</v>
      </c>
      <c r="HB55">
        <v>0</v>
      </c>
      <c r="HC55">
        <f t="shared" si="57"/>
        <v>0</v>
      </c>
      <c r="HE55" t="s">
        <v>35</v>
      </c>
      <c r="HF55" t="s">
        <v>36</v>
      </c>
      <c r="HM55" t="s">
        <v>6</v>
      </c>
      <c r="HN55" t="s">
        <v>6</v>
      </c>
      <c r="HO55" t="s">
        <v>6</v>
      </c>
      <c r="HP55" t="s">
        <v>6</v>
      </c>
      <c r="HQ55" t="s">
        <v>6</v>
      </c>
      <c r="IF55">
        <v>-1</v>
      </c>
      <c r="IK55">
        <v>0</v>
      </c>
    </row>
    <row r="56" spans="1:255" x14ac:dyDescent="0.2">
      <c r="A56" s="2">
        <v>17</v>
      </c>
      <c r="B56" s="2">
        <v>1</v>
      </c>
      <c r="C56" s="2">
        <f>ROW(SmtRes!A61)</f>
        <v>61</v>
      </c>
      <c r="D56" s="2">
        <f>ROW(EtalonRes!A82)</f>
        <v>82</v>
      </c>
      <c r="E56" s="2" t="s">
        <v>96</v>
      </c>
      <c r="F56" s="2" t="s">
        <v>97</v>
      </c>
      <c r="G56" s="2" t="s">
        <v>98</v>
      </c>
      <c r="H56" s="2" t="s">
        <v>21</v>
      </c>
      <c r="I56" s="2">
        <f>'ТЗ '!E28</f>
        <v>1.48</v>
      </c>
      <c r="J56" s="2">
        <v>0</v>
      </c>
      <c r="K56" s="2">
        <v>1.48</v>
      </c>
      <c r="L56" s="2"/>
      <c r="M56" s="2"/>
      <c r="N56" s="2"/>
      <c r="O56" s="2">
        <f t="shared" si="21"/>
        <v>953</v>
      </c>
      <c r="P56" s="2">
        <f t="shared" si="22"/>
        <v>0</v>
      </c>
      <c r="Q56" s="2">
        <f t="shared" si="23"/>
        <v>19</v>
      </c>
      <c r="R56" s="2">
        <f t="shared" si="24"/>
        <v>0</v>
      </c>
      <c r="S56" s="2">
        <f t="shared" si="25"/>
        <v>934</v>
      </c>
      <c r="T56" s="2">
        <f t="shared" si="26"/>
        <v>0</v>
      </c>
      <c r="U56" s="2">
        <f t="shared" si="27"/>
        <v>102.12</v>
      </c>
      <c r="V56" s="2">
        <f t="shared" si="28"/>
        <v>0</v>
      </c>
      <c r="W56" s="2">
        <f t="shared" si="29"/>
        <v>0</v>
      </c>
      <c r="X56" s="2">
        <f t="shared" si="30"/>
        <v>1102</v>
      </c>
      <c r="Y56" s="2">
        <f t="shared" si="31"/>
        <v>588</v>
      </c>
      <c r="Z56" s="2"/>
      <c r="AA56" s="2">
        <v>69994508</v>
      </c>
      <c r="AB56" s="2">
        <f t="shared" si="32"/>
        <v>643.98</v>
      </c>
      <c r="AC56" s="2">
        <f>ROUND((ES56+(SUM(SmtRes!BC47:'SmtRes'!BC61)+SUM(EtalonRes!AL67:'EtalonRes'!AL82))),2)</f>
        <v>0</v>
      </c>
      <c r="AD56" s="2">
        <f t="shared" si="33"/>
        <v>12.63</v>
      </c>
      <c r="AE56" s="2">
        <f t="shared" si="34"/>
        <v>0</v>
      </c>
      <c r="AF56" s="2">
        <f t="shared" si="35"/>
        <v>631.35</v>
      </c>
      <c r="AG56" s="2">
        <f t="shared" si="36"/>
        <v>0</v>
      </c>
      <c r="AH56" s="2">
        <f t="shared" si="37"/>
        <v>69</v>
      </c>
      <c r="AI56" s="2">
        <f t="shared" si="38"/>
        <v>0</v>
      </c>
      <c r="AJ56" s="2">
        <f t="shared" si="39"/>
        <v>0</v>
      </c>
      <c r="AK56" s="2">
        <v>7015.35</v>
      </c>
      <c r="AL56" s="2">
        <v>6371.37</v>
      </c>
      <c r="AM56" s="2">
        <v>12.63</v>
      </c>
      <c r="AN56" s="2">
        <v>0</v>
      </c>
      <c r="AO56" s="2">
        <v>631.35</v>
      </c>
      <c r="AP56" s="2">
        <v>0</v>
      </c>
      <c r="AQ56" s="2">
        <v>69</v>
      </c>
      <c r="AR56" s="2">
        <v>0</v>
      </c>
      <c r="AS56" s="2">
        <v>0</v>
      </c>
      <c r="AT56" s="2">
        <v>118</v>
      </c>
      <c r="AU56" s="2">
        <v>63</v>
      </c>
      <c r="AV56" s="2">
        <v>1</v>
      </c>
      <c r="AW56" s="2">
        <v>1</v>
      </c>
      <c r="AX56" s="2"/>
      <c r="AY56" s="2"/>
      <c r="AZ56" s="2">
        <v>1</v>
      </c>
      <c r="BA56" s="2">
        <v>1</v>
      </c>
      <c r="BB56" s="2">
        <v>1</v>
      </c>
      <c r="BC56" s="2">
        <v>1</v>
      </c>
      <c r="BD56" s="2" t="s">
        <v>6</v>
      </c>
      <c r="BE56" s="2" t="s">
        <v>6</v>
      </c>
      <c r="BF56" s="2" t="s">
        <v>6</v>
      </c>
      <c r="BG56" s="2" t="s">
        <v>6</v>
      </c>
      <c r="BH56" s="2">
        <v>0</v>
      </c>
      <c r="BI56" s="2">
        <v>1</v>
      </c>
      <c r="BJ56" s="2" t="s">
        <v>99</v>
      </c>
      <c r="BK56" s="2"/>
      <c r="BL56" s="2"/>
      <c r="BM56" s="2">
        <v>10001</v>
      </c>
      <c r="BN56" s="2">
        <v>0</v>
      </c>
      <c r="BO56" s="2" t="s">
        <v>6</v>
      </c>
      <c r="BP56" s="2">
        <v>0</v>
      </c>
      <c r="BQ56" s="2">
        <v>1</v>
      </c>
      <c r="BR56" s="2">
        <v>0</v>
      </c>
      <c r="BS56" s="2">
        <v>1</v>
      </c>
      <c r="BT56" s="2">
        <v>1</v>
      </c>
      <c r="BU56" s="2">
        <v>1</v>
      </c>
      <c r="BV56" s="2">
        <v>1</v>
      </c>
      <c r="BW56" s="2">
        <v>1</v>
      </c>
      <c r="BX56" s="2">
        <v>1</v>
      </c>
      <c r="BY56" s="2" t="s">
        <v>6</v>
      </c>
      <c r="BZ56" s="2">
        <v>118</v>
      </c>
      <c r="CA56" s="2">
        <v>63</v>
      </c>
      <c r="CB56" s="2" t="s">
        <v>6</v>
      </c>
      <c r="CC56" s="2"/>
      <c r="CD56" s="2"/>
      <c r="CE56" s="2">
        <v>0</v>
      </c>
      <c r="CF56" s="2">
        <v>0</v>
      </c>
      <c r="CG56" s="2">
        <v>0</v>
      </c>
      <c r="CH56" s="2"/>
      <c r="CI56" s="2"/>
      <c r="CJ56" s="2"/>
      <c r="CK56" s="2"/>
      <c r="CL56" s="2"/>
      <c r="CM56" s="2">
        <v>0</v>
      </c>
      <c r="CN56" s="2" t="s">
        <v>6</v>
      </c>
      <c r="CO56" s="2">
        <v>0</v>
      </c>
      <c r="CP56" s="2">
        <f t="shared" si="40"/>
        <v>953</v>
      </c>
      <c r="CQ56" s="2">
        <f t="shared" si="41"/>
        <v>0</v>
      </c>
      <c r="CR56" s="2">
        <f t="shared" si="42"/>
        <v>12.63</v>
      </c>
      <c r="CS56" s="2">
        <f t="shared" si="43"/>
        <v>0</v>
      </c>
      <c r="CT56" s="2">
        <f t="shared" si="44"/>
        <v>631.35</v>
      </c>
      <c r="CU56" s="2">
        <f t="shared" si="45"/>
        <v>0</v>
      </c>
      <c r="CV56" s="2">
        <f t="shared" si="46"/>
        <v>69</v>
      </c>
      <c r="CW56" s="2">
        <f t="shared" si="47"/>
        <v>0</v>
      </c>
      <c r="CX56" s="2">
        <f t="shared" si="48"/>
        <v>0</v>
      </c>
      <c r="CY56" s="2">
        <f>(((S56+(R56*IF(0,0,1)))*AT56)/100)</f>
        <v>1102.1199999999999</v>
      </c>
      <c r="CZ56" s="2">
        <f>(((S56+(R56*IF(0,0,1)))*AU56)/100)</f>
        <v>588.41999999999996</v>
      </c>
      <c r="DA56" s="2"/>
      <c r="DB56" s="2"/>
      <c r="DC56" s="2" t="s">
        <v>6</v>
      </c>
      <c r="DD56" s="2" t="s">
        <v>6</v>
      </c>
      <c r="DE56" s="2" t="s">
        <v>6</v>
      </c>
      <c r="DF56" s="2" t="s">
        <v>6</v>
      </c>
      <c r="DG56" s="2" t="s">
        <v>6</v>
      </c>
      <c r="DH56" s="2" t="s">
        <v>6</v>
      </c>
      <c r="DI56" s="2" t="s">
        <v>6</v>
      </c>
      <c r="DJ56" s="2" t="s">
        <v>6</v>
      </c>
      <c r="DK56" s="2" t="s">
        <v>6</v>
      </c>
      <c r="DL56" s="2" t="s">
        <v>6</v>
      </c>
      <c r="DM56" s="2" t="s">
        <v>6</v>
      </c>
      <c r="DN56" s="2">
        <v>0</v>
      </c>
      <c r="DO56" s="2">
        <v>0</v>
      </c>
      <c r="DP56" s="2">
        <v>1</v>
      </c>
      <c r="DQ56" s="2">
        <v>1</v>
      </c>
      <c r="DR56" s="2"/>
      <c r="DS56" s="2"/>
      <c r="DT56" s="2"/>
      <c r="DU56" s="2">
        <v>1005</v>
      </c>
      <c r="DV56" s="2" t="s">
        <v>21</v>
      </c>
      <c r="DW56" s="2" t="s">
        <v>21</v>
      </c>
      <c r="DX56" s="2">
        <v>100</v>
      </c>
      <c r="DY56" s="2"/>
      <c r="DZ56" s="2" t="s">
        <v>6</v>
      </c>
      <c r="EA56" s="2" t="s">
        <v>6</v>
      </c>
      <c r="EB56" s="2" t="s">
        <v>6</v>
      </c>
      <c r="EC56" s="2" t="s">
        <v>6</v>
      </c>
      <c r="ED56" s="2"/>
      <c r="EE56" s="2">
        <v>35949512</v>
      </c>
      <c r="EF56" s="2">
        <v>1</v>
      </c>
      <c r="EG56" s="2" t="s">
        <v>23</v>
      </c>
      <c r="EH56" s="2">
        <v>0</v>
      </c>
      <c r="EI56" s="2" t="s">
        <v>6</v>
      </c>
      <c r="EJ56" s="2">
        <v>1</v>
      </c>
      <c r="EK56" s="2">
        <v>10001</v>
      </c>
      <c r="EL56" s="2" t="s">
        <v>24</v>
      </c>
      <c r="EM56" s="2" t="s">
        <v>25</v>
      </c>
      <c r="EN56" s="2"/>
      <c r="EO56" s="2" t="s">
        <v>6</v>
      </c>
      <c r="EP56" s="2"/>
      <c r="EQ56" s="2">
        <v>1310720</v>
      </c>
      <c r="ER56" s="2">
        <v>7015.35</v>
      </c>
      <c r="ES56" s="2">
        <v>6371.37</v>
      </c>
      <c r="ET56" s="2">
        <v>12.63</v>
      </c>
      <c r="EU56" s="2">
        <v>0</v>
      </c>
      <c r="EV56" s="2">
        <v>631.35</v>
      </c>
      <c r="EW56" s="2">
        <v>69</v>
      </c>
      <c r="EX56" s="2">
        <v>0</v>
      </c>
      <c r="EY56" s="2">
        <v>1</v>
      </c>
      <c r="EZ56" s="2"/>
      <c r="FA56" s="2"/>
      <c r="FB56" s="2"/>
      <c r="FC56" s="2"/>
      <c r="FD56" s="2"/>
      <c r="FE56" s="2"/>
      <c r="FF56" s="2"/>
      <c r="FG56" s="2"/>
      <c r="FH56" s="2"/>
      <c r="FI56" s="2"/>
      <c r="FJ56" s="2"/>
      <c r="FK56" s="2"/>
      <c r="FL56" s="2"/>
      <c r="FM56" s="2"/>
      <c r="FN56" s="2"/>
      <c r="FO56" s="2"/>
      <c r="FP56" s="2"/>
      <c r="FQ56" s="2">
        <v>0</v>
      </c>
      <c r="FR56" s="2">
        <f t="shared" si="49"/>
        <v>0</v>
      </c>
      <c r="FS56" s="2">
        <v>0</v>
      </c>
      <c r="FT56" s="2"/>
      <c r="FU56" s="2"/>
      <c r="FV56" s="2"/>
      <c r="FW56" s="2"/>
      <c r="FX56" s="2">
        <v>118</v>
      </c>
      <c r="FY56" s="2">
        <v>63</v>
      </c>
      <c r="FZ56" s="2"/>
      <c r="GA56" s="2" t="s">
        <v>6</v>
      </c>
      <c r="GB56" s="2"/>
      <c r="GC56" s="2"/>
      <c r="GD56" s="2">
        <v>1</v>
      </c>
      <c r="GE56" s="2"/>
      <c r="GF56" s="2">
        <v>1124732522</v>
      </c>
      <c r="GG56" s="2">
        <v>2</v>
      </c>
      <c r="GH56" s="2">
        <v>1</v>
      </c>
      <c r="GI56" s="2">
        <v>-2</v>
      </c>
      <c r="GJ56" s="2">
        <v>0</v>
      </c>
      <c r="GK56" s="2">
        <v>0</v>
      </c>
      <c r="GL56" s="2">
        <f t="shared" si="50"/>
        <v>0</v>
      </c>
      <c r="GM56" s="2">
        <f t="shared" si="51"/>
        <v>2643</v>
      </c>
      <c r="GN56" s="2">
        <f t="shared" si="52"/>
        <v>2643</v>
      </c>
      <c r="GO56" s="2">
        <f t="shared" si="53"/>
        <v>0</v>
      </c>
      <c r="GP56" s="2">
        <f t="shared" si="54"/>
        <v>0</v>
      </c>
      <c r="GQ56" s="2"/>
      <c r="GR56" s="2">
        <v>0</v>
      </c>
      <c r="GS56" s="2">
        <v>3</v>
      </c>
      <c r="GT56" s="2">
        <v>0</v>
      </c>
      <c r="GU56" s="2" t="s">
        <v>6</v>
      </c>
      <c r="GV56" s="2">
        <f t="shared" si="55"/>
        <v>0</v>
      </c>
      <c r="GW56" s="2">
        <v>1</v>
      </c>
      <c r="GX56" s="2">
        <f t="shared" si="56"/>
        <v>0</v>
      </c>
      <c r="GY56" s="2"/>
      <c r="GZ56" s="2"/>
      <c r="HA56" s="2">
        <v>0</v>
      </c>
      <c r="HB56" s="2">
        <v>0</v>
      </c>
      <c r="HC56" s="2">
        <f t="shared" si="57"/>
        <v>0</v>
      </c>
      <c r="HD56" s="2"/>
      <c r="HE56" s="2" t="s">
        <v>6</v>
      </c>
      <c r="HF56" s="2" t="s">
        <v>6</v>
      </c>
      <c r="HG56" s="2"/>
      <c r="HH56" s="2"/>
      <c r="HI56" s="2"/>
      <c r="HJ56" s="2"/>
      <c r="HK56" s="2"/>
      <c r="HL56" s="2"/>
      <c r="HM56" s="2" t="s">
        <v>6</v>
      </c>
      <c r="HN56" s="2" t="s">
        <v>6</v>
      </c>
      <c r="HO56" s="2" t="s">
        <v>6</v>
      </c>
      <c r="HP56" s="2" t="s">
        <v>6</v>
      </c>
      <c r="HQ56" s="2" t="s">
        <v>6</v>
      </c>
      <c r="HR56" s="2"/>
      <c r="HS56" s="2"/>
      <c r="HT56" s="2"/>
      <c r="HU56" s="2"/>
      <c r="HV56" s="2"/>
      <c r="HW56" s="2"/>
      <c r="HX56" s="2"/>
      <c r="HY56" s="2"/>
      <c r="HZ56" s="2"/>
      <c r="IA56" s="2"/>
      <c r="IB56" s="2"/>
      <c r="IC56" s="2"/>
      <c r="ID56" s="2"/>
      <c r="IE56" s="2"/>
      <c r="IF56" s="2">
        <v>-1</v>
      </c>
      <c r="IG56" s="2"/>
      <c r="IH56" s="2"/>
      <c r="II56" s="2"/>
      <c r="IJ56" s="2"/>
      <c r="IK56" s="2">
        <v>0</v>
      </c>
      <c r="IL56" s="2"/>
      <c r="IM56" s="2"/>
      <c r="IN56" s="2"/>
      <c r="IO56" s="2"/>
      <c r="IP56" s="2"/>
      <c r="IQ56" s="2"/>
      <c r="IR56" s="2"/>
      <c r="IS56" s="2"/>
      <c r="IT56" s="2"/>
      <c r="IU56" s="2"/>
    </row>
    <row r="57" spans="1:255" x14ac:dyDescent="0.2">
      <c r="A57">
        <v>17</v>
      </c>
      <c r="B57">
        <v>1</v>
      </c>
      <c r="C57">
        <f>ROW(SmtRes!A76)</f>
        <v>76</v>
      </c>
      <c r="D57">
        <f>ROW(EtalonRes!A98)</f>
        <v>98</v>
      </c>
      <c r="E57" t="s">
        <v>96</v>
      </c>
      <c r="F57" t="s">
        <v>97</v>
      </c>
      <c r="G57" t="s">
        <v>98</v>
      </c>
      <c r="H57" t="s">
        <v>21</v>
      </c>
      <c r="I57">
        <f>'ТЗ '!E28</f>
        <v>1.48</v>
      </c>
      <c r="J57">
        <v>0</v>
      </c>
      <c r="K57">
        <v>1.48</v>
      </c>
      <c r="O57">
        <f t="shared" si="21"/>
        <v>27225</v>
      </c>
      <c r="P57">
        <f t="shared" si="22"/>
        <v>0</v>
      </c>
      <c r="Q57">
        <f t="shared" si="23"/>
        <v>174</v>
      </c>
      <c r="R57">
        <f t="shared" si="24"/>
        <v>0</v>
      </c>
      <c r="S57">
        <f t="shared" si="25"/>
        <v>27051</v>
      </c>
      <c r="T57">
        <f t="shared" si="26"/>
        <v>0</v>
      </c>
      <c r="U57" t="e">
        <f t="shared" si="27"/>
        <v>#REF!</v>
      </c>
      <c r="V57">
        <f t="shared" si="28"/>
        <v>0</v>
      </c>
      <c r="W57">
        <f t="shared" si="29"/>
        <v>0</v>
      </c>
      <c r="X57" t="e">
        <f t="shared" si="30"/>
        <v>#REF!</v>
      </c>
      <c r="Y57" t="e">
        <f t="shared" si="31"/>
        <v>#REF!</v>
      </c>
      <c r="AA57">
        <v>69994509</v>
      </c>
      <c r="AB57">
        <f t="shared" si="32"/>
        <v>643.98</v>
      </c>
      <c r="AC57">
        <f>ROUND((ES57+(SUM(SmtRes!BC62:'SmtRes'!BC76)+SUM(EtalonRes!AL83:'EtalonRes'!AL98))),2)</f>
        <v>0</v>
      </c>
      <c r="AD57">
        <f t="shared" si="33"/>
        <v>12.63</v>
      </c>
      <c r="AE57">
        <f t="shared" si="34"/>
        <v>0</v>
      </c>
      <c r="AF57">
        <f t="shared" si="35"/>
        <v>631.35</v>
      </c>
      <c r="AG57">
        <f t="shared" si="36"/>
        <v>0</v>
      </c>
      <c r="AH57" t="e">
        <f t="shared" si="37"/>
        <v>#REF!</v>
      </c>
      <c r="AI57">
        <f t="shared" si="38"/>
        <v>0</v>
      </c>
      <c r="AJ57">
        <f t="shared" si="39"/>
        <v>0</v>
      </c>
      <c r="AK57">
        <f>AL57+AM57+AO57</f>
        <v>7015.35</v>
      </c>
      <c r="AL57">
        <v>6371.37</v>
      </c>
      <c r="AM57" s="75">
        <f>'1.Лок.смета.и.Акт'!F95</f>
        <v>12.63</v>
      </c>
      <c r="AN57">
        <v>0</v>
      </c>
      <c r="AO57" s="75">
        <f>'1.Лок.смета.и.Акт'!F94</f>
        <v>631.35</v>
      </c>
      <c r="AP57">
        <v>0</v>
      </c>
      <c r="AQ57" t="e">
        <f>'ТЗ '!#REF!</f>
        <v>#REF!</v>
      </c>
      <c r="AR57">
        <v>0</v>
      </c>
      <c r="AS57">
        <v>0</v>
      </c>
      <c r="AT57">
        <v>112</v>
      </c>
      <c r="AU57">
        <v>54</v>
      </c>
      <c r="AV57">
        <v>1</v>
      </c>
      <c r="AW57">
        <v>1</v>
      </c>
      <c r="AZ57">
        <v>1</v>
      </c>
      <c r="BA57">
        <f>'1.Лок.смета.и.Акт'!J94</f>
        <v>28.95</v>
      </c>
      <c r="BB57">
        <f>'1.Лок.смета.и.Акт'!J95</f>
        <v>9.3000000000000007</v>
      </c>
      <c r="BC57">
        <v>7.56</v>
      </c>
      <c r="BD57" t="s">
        <v>6</v>
      </c>
      <c r="BE57" t="s">
        <v>6</v>
      </c>
      <c r="BF57" t="s">
        <v>6</v>
      </c>
      <c r="BG57" t="s">
        <v>6</v>
      </c>
      <c r="BH57">
        <v>0</v>
      </c>
      <c r="BI57">
        <v>1</v>
      </c>
      <c r="BJ57" t="s">
        <v>99</v>
      </c>
      <c r="BM57">
        <v>10001</v>
      </c>
      <c r="BN57">
        <v>0</v>
      </c>
      <c r="BO57" t="s">
        <v>97</v>
      </c>
      <c r="BP57">
        <v>1</v>
      </c>
      <c r="BQ57">
        <v>1</v>
      </c>
      <c r="BR57">
        <v>0</v>
      </c>
      <c r="BS57">
        <v>19.8</v>
      </c>
      <c r="BT57">
        <v>1</v>
      </c>
      <c r="BU57">
        <v>1</v>
      </c>
      <c r="BV57">
        <v>1</v>
      </c>
      <c r="BW57">
        <v>1</v>
      </c>
      <c r="BX57">
        <v>1</v>
      </c>
      <c r="BY57" t="s">
        <v>6</v>
      </c>
      <c r="BZ57" t="e">
        <f>'ТЗ '!#REF!</f>
        <v>#REF!</v>
      </c>
      <c r="CA57" t="e">
        <f>'ТЗ '!#REF!</f>
        <v>#REF!</v>
      </c>
      <c r="CB57" t="s">
        <v>6</v>
      </c>
      <c r="CE57">
        <v>0</v>
      </c>
      <c r="CF57">
        <v>0</v>
      </c>
      <c r="CG57">
        <v>0</v>
      </c>
      <c r="CM57">
        <v>0</v>
      </c>
      <c r="CN57" t="s">
        <v>6</v>
      </c>
      <c r="CO57">
        <v>0</v>
      </c>
      <c r="CP57">
        <f t="shared" si="40"/>
        <v>27225</v>
      </c>
      <c r="CQ57">
        <f t="shared" si="41"/>
        <v>0</v>
      </c>
      <c r="CR57">
        <f t="shared" si="42"/>
        <v>117.45900000000002</v>
      </c>
      <c r="CS57">
        <f t="shared" si="43"/>
        <v>0</v>
      </c>
      <c r="CT57">
        <f t="shared" si="44"/>
        <v>18277.5825</v>
      </c>
      <c r="CU57">
        <f t="shared" si="45"/>
        <v>0</v>
      </c>
      <c r="CV57" t="e">
        <f t="shared" si="46"/>
        <v>#REF!</v>
      </c>
      <c r="CW57">
        <f t="shared" si="47"/>
        <v>0</v>
      </c>
      <c r="CX57">
        <f t="shared" si="48"/>
        <v>0</v>
      </c>
      <c r="CY57" t="e">
        <f>(S57+R57)*(BZ57/100)</f>
        <v>#REF!</v>
      </c>
      <c r="CZ57" t="e">
        <f>(S57+R57)*(CA57/100)</f>
        <v>#REF!</v>
      </c>
      <c r="DC57" t="s">
        <v>6</v>
      </c>
      <c r="DD57" t="s">
        <v>6</v>
      </c>
      <c r="DE57" t="s">
        <v>6</v>
      </c>
      <c r="DF57" t="s">
        <v>6</v>
      </c>
      <c r="DG57" t="s">
        <v>6</v>
      </c>
      <c r="DH57" t="s">
        <v>6</v>
      </c>
      <c r="DI57" t="s">
        <v>6</v>
      </c>
      <c r="DJ57" t="s">
        <v>6</v>
      </c>
      <c r="DK57" t="s">
        <v>6</v>
      </c>
      <c r="DL57" t="s">
        <v>6</v>
      </c>
      <c r="DM57" t="s">
        <v>6</v>
      </c>
      <c r="DN57">
        <f>'1.Лок.смета.и.Акт'!E96</f>
        <v>118</v>
      </c>
      <c r="DO57">
        <f>'1.Лок.смета.и.Акт'!E97</f>
        <v>63</v>
      </c>
      <c r="DP57">
        <v>1</v>
      </c>
      <c r="DQ57">
        <v>1</v>
      </c>
      <c r="DU57">
        <v>1005</v>
      </c>
      <c r="DV57" t="s">
        <v>21</v>
      </c>
      <c r="DW57" t="str">
        <f>'ТЗ '!D28</f>
        <v>100 м2 стен (за вычетом проемов)</v>
      </c>
      <c r="DX57">
        <v>100</v>
      </c>
      <c r="DZ57" t="s">
        <v>6</v>
      </c>
      <c r="EA57" t="s">
        <v>6</v>
      </c>
      <c r="EB57" t="s">
        <v>6</v>
      </c>
      <c r="EC57" t="s">
        <v>6</v>
      </c>
      <c r="EE57">
        <v>35949512</v>
      </c>
      <c r="EF57">
        <v>1</v>
      </c>
      <c r="EG57" t="s">
        <v>23</v>
      </c>
      <c r="EH57">
        <v>0</v>
      </c>
      <c r="EI57" t="s">
        <v>6</v>
      </c>
      <c r="EJ57">
        <v>1</v>
      </c>
      <c r="EK57">
        <v>10001</v>
      </c>
      <c r="EL57" t="s">
        <v>24</v>
      </c>
      <c r="EM57" t="s">
        <v>25</v>
      </c>
      <c r="EO57" t="s">
        <v>6</v>
      </c>
      <c r="EQ57">
        <v>1310720</v>
      </c>
      <c r="ER57">
        <f>ES57+ET57+EV57</f>
        <v>7015.35</v>
      </c>
      <c r="ES57">
        <v>6371.37</v>
      </c>
      <c r="ET57" s="75">
        <f>'1.Лок.смета.и.Акт'!F95</f>
        <v>12.63</v>
      </c>
      <c r="EU57">
        <v>0</v>
      </c>
      <c r="EV57" s="75">
        <f>'1.Лок.смета.и.Акт'!F94</f>
        <v>631.35</v>
      </c>
      <c r="EW57" t="e">
        <f>'ТЗ '!#REF!</f>
        <v>#REF!</v>
      </c>
      <c r="EX57">
        <v>0</v>
      </c>
      <c r="EY57">
        <v>1</v>
      </c>
      <c r="FQ57">
        <v>0</v>
      </c>
      <c r="FR57">
        <f t="shared" si="49"/>
        <v>0</v>
      </c>
      <c r="FS57">
        <v>0</v>
      </c>
      <c r="FX57">
        <v>118</v>
      </c>
      <c r="FY57">
        <v>63</v>
      </c>
      <c r="GA57" t="s">
        <v>6</v>
      </c>
      <c r="GD57">
        <v>1</v>
      </c>
      <c r="GF57">
        <v>1124732522</v>
      </c>
      <c r="GG57">
        <v>2</v>
      </c>
      <c r="GH57">
        <v>1</v>
      </c>
      <c r="GI57">
        <v>2</v>
      </c>
      <c r="GJ57">
        <v>0</v>
      </c>
      <c r="GK57">
        <v>0</v>
      </c>
      <c r="GL57">
        <f t="shared" si="50"/>
        <v>0</v>
      </c>
      <c r="GM57" t="e">
        <f t="shared" si="51"/>
        <v>#REF!</v>
      </c>
      <c r="GN57" t="e">
        <f t="shared" si="52"/>
        <v>#REF!</v>
      </c>
      <c r="GO57">
        <f t="shared" si="53"/>
        <v>0</v>
      </c>
      <c r="GP57">
        <f t="shared" si="54"/>
        <v>0</v>
      </c>
      <c r="GR57">
        <v>0</v>
      </c>
      <c r="GS57">
        <v>3</v>
      </c>
      <c r="GT57">
        <v>0</v>
      </c>
      <c r="GU57" t="s">
        <v>6</v>
      </c>
      <c r="GV57">
        <f t="shared" si="55"/>
        <v>0</v>
      </c>
      <c r="GW57">
        <v>1006.2</v>
      </c>
      <c r="GX57">
        <f t="shared" si="56"/>
        <v>0</v>
      </c>
      <c r="HA57">
        <v>0</v>
      </c>
      <c r="HB57">
        <v>0</v>
      </c>
      <c r="HC57">
        <f t="shared" si="57"/>
        <v>0</v>
      </c>
      <c r="HE57" t="s">
        <v>6</v>
      </c>
      <c r="HF57" t="s">
        <v>6</v>
      </c>
      <c r="HM57" t="s">
        <v>6</v>
      </c>
      <c r="HN57" t="s">
        <v>6</v>
      </c>
      <c r="HO57" t="s">
        <v>6</v>
      </c>
      <c r="HP57" t="s">
        <v>6</v>
      </c>
      <c r="HQ57" t="s">
        <v>6</v>
      </c>
      <c r="IF57">
        <v>-1</v>
      </c>
      <c r="IK57">
        <v>0</v>
      </c>
    </row>
    <row r="58" spans="1:255" x14ac:dyDescent="0.2">
      <c r="A58" s="2">
        <v>18</v>
      </c>
      <c r="B58" s="2">
        <v>1</v>
      </c>
      <c r="C58" s="2">
        <v>51</v>
      </c>
      <c r="D58" s="2"/>
      <c r="E58" s="2" t="s">
        <v>100</v>
      </c>
      <c r="F58" s="2" t="s">
        <v>27</v>
      </c>
      <c r="G58" s="2" t="s">
        <v>28</v>
      </c>
      <c r="H58" s="2" t="s">
        <v>29</v>
      </c>
      <c r="I58" s="2">
        <f>I56*J58</f>
        <v>16.28</v>
      </c>
      <c r="J58" s="2">
        <v>11.000000000000002</v>
      </c>
      <c r="K58" s="2">
        <v>11</v>
      </c>
      <c r="L58" s="2"/>
      <c r="M58" s="2"/>
      <c r="N58" s="2"/>
      <c r="O58" s="2">
        <f t="shared" si="21"/>
        <v>214</v>
      </c>
      <c r="P58" s="2">
        <f t="shared" si="22"/>
        <v>214</v>
      </c>
      <c r="Q58" s="2">
        <f t="shared" si="23"/>
        <v>0</v>
      </c>
      <c r="R58" s="2">
        <f t="shared" si="24"/>
        <v>0</v>
      </c>
      <c r="S58" s="2">
        <f t="shared" si="25"/>
        <v>0</v>
      </c>
      <c r="T58" s="2">
        <f t="shared" si="26"/>
        <v>0</v>
      </c>
      <c r="U58" s="2">
        <f t="shared" si="27"/>
        <v>0</v>
      </c>
      <c r="V58" s="2">
        <f t="shared" si="28"/>
        <v>0</v>
      </c>
      <c r="W58" s="2">
        <f t="shared" si="29"/>
        <v>0</v>
      </c>
      <c r="X58" s="2">
        <f t="shared" si="30"/>
        <v>0</v>
      </c>
      <c r="Y58" s="2">
        <f t="shared" si="31"/>
        <v>0</v>
      </c>
      <c r="Z58" s="2"/>
      <c r="AA58" s="2">
        <v>69994508</v>
      </c>
      <c r="AB58" s="2">
        <f t="shared" si="32"/>
        <v>13.16</v>
      </c>
      <c r="AC58" s="2">
        <f t="shared" ref="AC58:AC79" si="59">ROUND((ES58),2)</f>
        <v>13.16</v>
      </c>
      <c r="AD58" s="2">
        <f t="shared" si="33"/>
        <v>0</v>
      </c>
      <c r="AE58" s="2">
        <f t="shared" si="34"/>
        <v>0</v>
      </c>
      <c r="AF58" s="2">
        <f t="shared" si="35"/>
        <v>0</v>
      </c>
      <c r="AG58" s="2">
        <f t="shared" si="36"/>
        <v>0</v>
      </c>
      <c r="AH58" s="2">
        <f t="shared" si="37"/>
        <v>0</v>
      </c>
      <c r="AI58" s="2">
        <f t="shared" si="38"/>
        <v>0</v>
      </c>
      <c r="AJ58" s="2">
        <f t="shared" si="39"/>
        <v>0</v>
      </c>
      <c r="AK58" s="2">
        <v>13.16</v>
      </c>
      <c r="AL58" s="110">
        <f>'1.Лок.смета.и.Акт'!F99</f>
        <v>13.16</v>
      </c>
      <c r="AM58" s="2">
        <v>0</v>
      </c>
      <c r="AN58" s="2">
        <v>0</v>
      </c>
      <c r="AO58" s="2">
        <v>0</v>
      </c>
      <c r="AP58" s="2">
        <v>0</v>
      </c>
      <c r="AQ58" s="2">
        <v>0</v>
      </c>
      <c r="AR58" s="2">
        <v>0</v>
      </c>
      <c r="AS58" s="2">
        <v>0</v>
      </c>
      <c r="AT58" s="2">
        <v>0</v>
      </c>
      <c r="AU58" s="2">
        <v>0</v>
      </c>
      <c r="AV58" s="2">
        <v>1</v>
      </c>
      <c r="AW58" s="2">
        <v>1</v>
      </c>
      <c r="AX58" s="2"/>
      <c r="AY58" s="2"/>
      <c r="AZ58" s="2">
        <v>1</v>
      </c>
      <c r="BA58" s="2">
        <v>1</v>
      </c>
      <c r="BB58" s="2">
        <v>1</v>
      </c>
      <c r="BC58" s="2">
        <v>1</v>
      </c>
      <c r="BD58" s="2" t="s">
        <v>6</v>
      </c>
      <c r="BE58" s="2" t="s">
        <v>6</v>
      </c>
      <c r="BF58" s="2" t="s">
        <v>6</v>
      </c>
      <c r="BG58" s="2" t="s">
        <v>6</v>
      </c>
      <c r="BH58" s="2">
        <v>3</v>
      </c>
      <c r="BI58" s="2">
        <v>1</v>
      </c>
      <c r="BJ58" s="2" t="s">
        <v>30</v>
      </c>
      <c r="BK58" s="2"/>
      <c r="BL58" s="2"/>
      <c r="BM58" s="2">
        <v>500001</v>
      </c>
      <c r="BN58" s="2">
        <v>0</v>
      </c>
      <c r="BO58" s="2" t="s">
        <v>6</v>
      </c>
      <c r="BP58" s="2">
        <v>0</v>
      </c>
      <c r="BQ58" s="2">
        <v>20</v>
      </c>
      <c r="BR58" s="2">
        <v>0</v>
      </c>
      <c r="BS58" s="2">
        <v>1</v>
      </c>
      <c r="BT58" s="2">
        <v>1</v>
      </c>
      <c r="BU58" s="2">
        <v>1</v>
      </c>
      <c r="BV58" s="2">
        <v>1</v>
      </c>
      <c r="BW58" s="2">
        <v>1</v>
      </c>
      <c r="BX58" s="2">
        <v>1</v>
      </c>
      <c r="BY58" s="2" t="s">
        <v>6</v>
      </c>
      <c r="BZ58" s="2">
        <v>0</v>
      </c>
      <c r="CA58" s="2">
        <v>0</v>
      </c>
      <c r="CB58" s="2" t="s">
        <v>6</v>
      </c>
      <c r="CC58" s="2"/>
      <c r="CD58" s="2"/>
      <c r="CE58" s="2">
        <v>0</v>
      </c>
      <c r="CF58" s="2">
        <v>0</v>
      </c>
      <c r="CG58" s="2">
        <v>0</v>
      </c>
      <c r="CH58" s="2"/>
      <c r="CI58" s="2"/>
      <c r="CJ58" s="2"/>
      <c r="CK58" s="2"/>
      <c r="CL58" s="2"/>
      <c r="CM58" s="2">
        <v>0</v>
      </c>
      <c r="CN58" s="2" t="s">
        <v>6</v>
      </c>
      <c r="CO58" s="2">
        <v>0</v>
      </c>
      <c r="CP58" s="2">
        <f t="shared" si="40"/>
        <v>214</v>
      </c>
      <c r="CQ58" s="2">
        <f t="shared" si="41"/>
        <v>13.16</v>
      </c>
      <c r="CR58" s="2">
        <f t="shared" si="42"/>
        <v>0</v>
      </c>
      <c r="CS58" s="2">
        <f t="shared" si="43"/>
        <v>0</v>
      </c>
      <c r="CT58" s="2">
        <f t="shared" si="44"/>
        <v>0</v>
      </c>
      <c r="CU58" s="2">
        <f t="shared" si="45"/>
        <v>0</v>
      </c>
      <c r="CV58" s="2">
        <f t="shared" si="46"/>
        <v>0</v>
      </c>
      <c r="CW58" s="2">
        <f t="shared" si="47"/>
        <v>0</v>
      </c>
      <c r="CX58" s="2">
        <f t="shared" si="48"/>
        <v>0</v>
      </c>
      <c r="CY58" s="2">
        <f>(((S58+(R58*IF(0,0,1)))*AT58)/100)</f>
        <v>0</v>
      </c>
      <c r="CZ58" s="2">
        <f>(((S58+(R58*IF(0,0,1)))*AU58)/100)</f>
        <v>0</v>
      </c>
      <c r="DA58" s="2"/>
      <c r="DB58" s="2"/>
      <c r="DC58" s="2" t="s">
        <v>6</v>
      </c>
      <c r="DD58" s="2" t="s">
        <v>6</v>
      </c>
      <c r="DE58" s="2" t="s">
        <v>6</v>
      </c>
      <c r="DF58" s="2" t="s">
        <v>6</v>
      </c>
      <c r="DG58" s="2" t="s">
        <v>6</v>
      </c>
      <c r="DH58" s="2" t="s">
        <v>6</v>
      </c>
      <c r="DI58" s="2" t="s">
        <v>6</v>
      </c>
      <c r="DJ58" s="2" t="s">
        <v>6</v>
      </c>
      <c r="DK58" s="2" t="s">
        <v>6</v>
      </c>
      <c r="DL58" s="2" t="s">
        <v>6</v>
      </c>
      <c r="DM58" s="2" t="s">
        <v>6</v>
      </c>
      <c r="DN58" s="2">
        <v>0</v>
      </c>
      <c r="DO58" s="2">
        <v>0</v>
      </c>
      <c r="DP58" s="2">
        <v>1</v>
      </c>
      <c r="DQ58" s="2">
        <v>1</v>
      </c>
      <c r="DR58" s="2"/>
      <c r="DS58" s="2"/>
      <c r="DT58" s="2"/>
      <c r="DU58" s="2">
        <v>1009</v>
      </c>
      <c r="DV58" s="2" t="s">
        <v>29</v>
      </c>
      <c r="DW58" s="2" t="s">
        <v>29</v>
      </c>
      <c r="DX58" s="2">
        <v>1</v>
      </c>
      <c r="DY58" s="2"/>
      <c r="DZ58" s="2" t="s">
        <v>6</v>
      </c>
      <c r="EA58" s="2" t="s">
        <v>6</v>
      </c>
      <c r="EB58" s="2" t="s">
        <v>6</v>
      </c>
      <c r="EC58" s="2" t="s">
        <v>6</v>
      </c>
      <c r="ED58" s="2"/>
      <c r="EE58" s="2">
        <v>35949445</v>
      </c>
      <c r="EF58" s="2">
        <v>20</v>
      </c>
      <c r="EG58" s="2" t="s">
        <v>31</v>
      </c>
      <c r="EH58" s="2">
        <v>0</v>
      </c>
      <c r="EI58" s="2" t="s">
        <v>6</v>
      </c>
      <c r="EJ58" s="2">
        <v>1</v>
      </c>
      <c r="EK58" s="2">
        <v>500001</v>
      </c>
      <c r="EL58" s="2" t="s">
        <v>32</v>
      </c>
      <c r="EM58" s="2" t="s">
        <v>33</v>
      </c>
      <c r="EN58" s="2"/>
      <c r="EO58" s="2" t="s">
        <v>6</v>
      </c>
      <c r="EP58" s="2"/>
      <c r="EQ58" s="2">
        <v>0</v>
      </c>
      <c r="ER58" s="2">
        <v>13.16</v>
      </c>
      <c r="ES58" s="110">
        <f>'1.Лок.смета.и.Акт'!F99</f>
        <v>13.16</v>
      </c>
      <c r="ET58" s="2">
        <v>0</v>
      </c>
      <c r="EU58" s="2">
        <v>0</v>
      </c>
      <c r="EV58" s="2">
        <v>0</v>
      </c>
      <c r="EW58" s="2">
        <v>0</v>
      </c>
      <c r="EX58" s="2">
        <v>0</v>
      </c>
      <c r="EY58" s="2"/>
      <c r="EZ58" s="2"/>
      <c r="FA58" s="2"/>
      <c r="FB58" s="2"/>
      <c r="FC58" s="2"/>
      <c r="FD58" s="2"/>
      <c r="FE58" s="2"/>
      <c r="FF58" s="2"/>
      <c r="FG58" s="2"/>
      <c r="FH58" s="2"/>
      <c r="FI58" s="2"/>
      <c r="FJ58" s="2"/>
      <c r="FK58" s="2"/>
      <c r="FL58" s="2"/>
      <c r="FM58" s="2"/>
      <c r="FN58" s="2"/>
      <c r="FO58" s="2"/>
      <c r="FP58" s="2"/>
      <c r="FQ58" s="2">
        <v>0</v>
      </c>
      <c r="FR58" s="2">
        <f t="shared" si="49"/>
        <v>0</v>
      </c>
      <c r="FS58" s="2">
        <v>0</v>
      </c>
      <c r="FT58" s="2"/>
      <c r="FU58" s="2"/>
      <c r="FV58" s="2"/>
      <c r="FW58" s="2"/>
      <c r="FX58" s="2">
        <v>0</v>
      </c>
      <c r="FY58" s="2">
        <v>0</v>
      </c>
      <c r="FZ58" s="2"/>
      <c r="GA58" s="2" t="s">
        <v>6</v>
      </c>
      <c r="GB58" s="2"/>
      <c r="GC58" s="2"/>
      <c r="GD58" s="2">
        <v>1</v>
      </c>
      <c r="GE58" s="2"/>
      <c r="GF58" s="2">
        <v>-1621886746</v>
      </c>
      <c r="GG58" s="2">
        <v>2</v>
      </c>
      <c r="GH58" s="2">
        <v>1</v>
      </c>
      <c r="GI58" s="2">
        <v>-2</v>
      </c>
      <c r="GJ58" s="2">
        <v>0</v>
      </c>
      <c r="GK58" s="2">
        <v>0</v>
      </c>
      <c r="GL58" s="2">
        <f t="shared" si="50"/>
        <v>0</v>
      </c>
      <c r="GM58" s="2">
        <f t="shared" si="51"/>
        <v>214</v>
      </c>
      <c r="GN58" s="2">
        <f t="shared" si="52"/>
        <v>214</v>
      </c>
      <c r="GO58" s="2">
        <f t="shared" si="53"/>
        <v>0</v>
      </c>
      <c r="GP58" s="2">
        <f t="shared" si="54"/>
        <v>0</v>
      </c>
      <c r="GQ58" s="2"/>
      <c r="GR58" s="2">
        <v>0</v>
      </c>
      <c r="GS58" s="2">
        <v>3</v>
      </c>
      <c r="GT58" s="2">
        <v>0</v>
      </c>
      <c r="GU58" s="2" t="s">
        <v>6</v>
      </c>
      <c r="GV58" s="2">
        <f t="shared" si="55"/>
        <v>0</v>
      </c>
      <c r="GW58" s="2">
        <v>1</v>
      </c>
      <c r="GX58" s="2">
        <f t="shared" si="56"/>
        <v>0</v>
      </c>
      <c r="GY58" s="2"/>
      <c r="GZ58" s="2"/>
      <c r="HA58" s="2">
        <v>0</v>
      </c>
      <c r="HB58" s="2">
        <v>0</v>
      </c>
      <c r="HC58" s="2">
        <f t="shared" si="57"/>
        <v>0</v>
      </c>
      <c r="HD58" s="2"/>
      <c r="HE58" s="2" t="s">
        <v>6</v>
      </c>
      <c r="HF58" s="2" t="s">
        <v>6</v>
      </c>
      <c r="HG58" s="2"/>
      <c r="HH58" s="2"/>
      <c r="HI58" s="2"/>
      <c r="HJ58" s="2"/>
      <c r="HK58" s="2"/>
      <c r="HL58" s="2"/>
      <c r="HM58" s="2" t="s">
        <v>6</v>
      </c>
      <c r="HN58" s="2" t="s">
        <v>6</v>
      </c>
      <c r="HO58" s="2" t="s">
        <v>6</v>
      </c>
      <c r="HP58" s="2" t="s">
        <v>6</v>
      </c>
      <c r="HQ58" s="2" t="s">
        <v>6</v>
      </c>
      <c r="HR58" s="2"/>
      <c r="HS58" s="2"/>
      <c r="HT58" s="2"/>
      <c r="HU58" s="2"/>
      <c r="HV58" s="2"/>
      <c r="HW58" s="2"/>
      <c r="HX58" s="2"/>
      <c r="HY58" s="2"/>
      <c r="HZ58" s="2"/>
      <c r="IA58" s="2"/>
      <c r="IB58" s="2"/>
      <c r="IC58" s="2"/>
      <c r="ID58" s="2"/>
      <c r="IE58" s="2"/>
      <c r="IF58" s="2">
        <v>-1</v>
      </c>
      <c r="IG58" s="2"/>
      <c r="IH58" s="2"/>
      <c r="II58" s="2"/>
      <c r="IJ58" s="2"/>
      <c r="IK58" s="2">
        <v>0</v>
      </c>
      <c r="IL58" s="2"/>
      <c r="IM58" s="2"/>
      <c r="IN58" s="2"/>
      <c r="IO58" s="2"/>
      <c r="IP58" s="2"/>
      <c r="IQ58" s="2"/>
      <c r="IR58" s="2"/>
      <c r="IS58" s="2"/>
      <c r="IT58" s="2"/>
      <c r="IU58" s="2"/>
    </row>
    <row r="59" spans="1:255" x14ac:dyDescent="0.2">
      <c r="A59">
        <v>18</v>
      </c>
      <c r="B59">
        <v>1</v>
      </c>
      <c r="C59">
        <v>66</v>
      </c>
      <c r="E59" t="s">
        <v>100</v>
      </c>
      <c r="F59" t="e">
        <f>'ТЗ '!#REF!</f>
        <v>#REF!</v>
      </c>
      <c r="G59" t="s">
        <v>28</v>
      </c>
      <c r="H59" t="s">
        <v>29</v>
      </c>
      <c r="I59">
        <f>I57*J59</f>
        <v>16.28</v>
      </c>
      <c r="J59" s="208">
        <f>'5.Ведомость_списания'!F42</f>
        <v>11.000000000000002</v>
      </c>
      <c r="K59">
        <v>11</v>
      </c>
      <c r="O59">
        <f t="shared" si="21"/>
        <v>1433</v>
      </c>
      <c r="P59">
        <f t="shared" si="22"/>
        <v>1433</v>
      </c>
      <c r="Q59">
        <f t="shared" si="23"/>
        <v>0</v>
      </c>
      <c r="R59">
        <f t="shared" si="24"/>
        <v>0</v>
      </c>
      <c r="S59">
        <f t="shared" si="25"/>
        <v>0</v>
      </c>
      <c r="T59">
        <f t="shared" si="26"/>
        <v>0</v>
      </c>
      <c r="U59">
        <f t="shared" si="27"/>
        <v>0</v>
      </c>
      <c r="V59">
        <f t="shared" si="28"/>
        <v>0</v>
      </c>
      <c r="W59">
        <f t="shared" si="29"/>
        <v>0</v>
      </c>
      <c r="X59">
        <f t="shared" si="30"/>
        <v>0</v>
      </c>
      <c r="Y59">
        <f t="shared" si="31"/>
        <v>0</v>
      </c>
      <c r="AA59">
        <v>69994509</v>
      </c>
      <c r="AB59">
        <f t="shared" si="32"/>
        <v>11.64</v>
      </c>
      <c r="AC59">
        <f t="shared" si="59"/>
        <v>11.64</v>
      </c>
      <c r="AD59">
        <f t="shared" si="33"/>
        <v>0</v>
      </c>
      <c r="AE59">
        <f t="shared" si="34"/>
        <v>0</v>
      </c>
      <c r="AF59">
        <f t="shared" si="35"/>
        <v>0</v>
      </c>
      <c r="AG59">
        <f t="shared" si="36"/>
        <v>0</v>
      </c>
      <c r="AH59">
        <f t="shared" si="37"/>
        <v>0</v>
      </c>
      <c r="AI59">
        <f t="shared" si="38"/>
        <v>0</v>
      </c>
      <c r="AJ59">
        <f t="shared" si="39"/>
        <v>0</v>
      </c>
      <c r="AK59">
        <v>11.64</v>
      </c>
      <c r="AL59">
        <v>11.64</v>
      </c>
      <c r="AM59">
        <v>0</v>
      </c>
      <c r="AN59">
        <v>0</v>
      </c>
      <c r="AO59">
        <v>0</v>
      </c>
      <c r="AP59">
        <v>0</v>
      </c>
      <c r="AQ59">
        <v>0</v>
      </c>
      <c r="AR59">
        <v>0</v>
      </c>
      <c r="AS59">
        <v>0</v>
      </c>
      <c r="AT59">
        <v>0</v>
      </c>
      <c r="AU59">
        <v>0</v>
      </c>
      <c r="AV59">
        <v>1</v>
      </c>
      <c r="AW59">
        <v>1</v>
      </c>
      <c r="AZ59">
        <v>1</v>
      </c>
      <c r="BA59">
        <v>1</v>
      </c>
      <c r="BB59">
        <v>1</v>
      </c>
      <c r="BC59">
        <v>7.56</v>
      </c>
      <c r="BD59" t="s">
        <v>6</v>
      </c>
      <c r="BE59" t="s">
        <v>6</v>
      </c>
      <c r="BF59" t="s">
        <v>6</v>
      </c>
      <c r="BG59" t="s">
        <v>6</v>
      </c>
      <c r="BH59">
        <v>3</v>
      </c>
      <c r="BI59">
        <v>1</v>
      </c>
      <c r="BJ59" t="s">
        <v>30</v>
      </c>
      <c r="BM59">
        <v>500001</v>
      </c>
      <c r="BN59">
        <v>0</v>
      </c>
      <c r="BO59" t="s">
        <v>6</v>
      </c>
      <c r="BP59">
        <v>0</v>
      </c>
      <c r="BQ59">
        <v>20</v>
      </c>
      <c r="BR59">
        <v>0</v>
      </c>
      <c r="BS59">
        <v>1</v>
      </c>
      <c r="BT59">
        <v>1</v>
      </c>
      <c r="BU59">
        <v>1</v>
      </c>
      <c r="BV59">
        <v>1</v>
      </c>
      <c r="BW59">
        <v>1</v>
      </c>
      <c r="BX59">
        <v>1</v>
      </c>
      <c r="BY59" t="s">
        <v>6</v>
      </c>
      <c r="BZ59">
        <v>0</v>
      </c>
      <c r="CA59">
        <v>0</v>
      </c>
      <c r="CB59" t="s">
        <v>6</v>
      </c>
      <c r="CE59">
        <v>0</v>
      </c>
      <c r="CF59">
        <v>0</v>
      </c>
      <c r="CG59">
        <v>0</v>
      </c>
      <c r="CM59">
        <v>0</v>
      </c>
      <c r="CN59" t="s">
        <v>6</v>
      </c>
      <c r="CO59">
        <v>0</v>
      </c>
      <c r="CP59">
        <f t="shared" si="40"/>
        <v>1433</v>
      </c>
      <c r="CQ59">
        <f t="shared" si="41"/>
        <v>87.998400000000004</v>
      </c>
      <c r="CR59">
        <f t="shared" si="42"/>
        <v>0</v>
      </c>
      <c r="CS59">
        <f t="shared" si="43"/>
        <v>0</v>
      </c>
      <c r="CT59">
        <f t="shared" si="44"/>
        <v>0</v>
      </c>
      <c r="CU59">
        <f t="shared" si="45"/>
        <v>0</v>
      </c>
      <c r="CV59">
        <f t="shared" si="46"/>
        <v>0</v>
      </c>
      <c r="CW59">
        <f t="shared" si="47"/>
        <v>0</v>
      </c>
      <c r="CX59">
        <f t="shared" si="48"/>
        <v>0</v>
      </c>
      <c r="CY59">
        <f>(S59+R59)*(BZ59/100)</f>
        <v>0</v>
      </c>
      <c r="CZ59">
        <f>(S59+R59)*(CA59/100)</f>
        <v>0</v>
      </c>
      <c r="DC59" t="s">
        <v>6</v>
      </c>
      <c r="DD59" t="s">
        <v>6</v>
      </c>
      <c r="DE59" t="s">
        <v>6</v>
      </c>
      <c r="DF59" t="s">
        <v>6</v>
      </c>
      <c r="DG59" t="s">
        <v>6</v>
      </c>
      <c r="DH59" t="s">
        <v>6</v>
      </c>
      <c r="DI59" t="s">
        <v>6</v>
      </c>
      <c r="DJ59" t="s">
        <v>6</v>
      </c>
      <c r="DK59" t="s">
        <v>6</v>
      </c>
      <c r="DL59" t="s">
        <v>6</v>
      </c>
      <c r="DM59" t="s">
        <v>6</v>
      </c>
      <c r="DN59">
        <v>0</v>
      </c>
      <c r="DO59">
        <v>0</v>
      </c>
      <c r="DP59">
        <v>1</v>
      </c>
      <c r="DQ59">
        <v>1</v>
      </c>
      <c r="DU59">
        <v>1009</v>
      </c>
      <c r="DV59" t="s">
        <v>29</v>
      </c>
      <c r="DW59" t="e">
        <f>'ТЗ '!#REF!</f>
        <v>#REF!</v>
      </c>
      <c r="DX59">
        <v>1</v>
      </c>
      <c r="DZ59" t="s">
        <v>6</v>
      </c>
      <c r="EA59" t="s">
        <v>6</v>
      </c>
      <c r="EB59" t="s">
        <v>6</v>
      </c>
      <c r="EC59" t="s">
        <v>6</v>
      </c>
      <c r="EE59">
        <v>35949445</v>
      </c>
      <c r="EF59">
        <v>20</v>
      </c>
      <c r="EG59" t="s">
        <v>31</v>
      </c>
      <c r="EH59">
        <v>0</v>
      </c>
      <c r="EI59" t="s">
        <v>6</v>
      </c>
      <c r="EJ59">
        <v>1</v>
      </c>
      <c r="EK59">
        <v>500001</v>
      </c>
      <c r="EL59" t="s">
        <v>32</v>
      </c>
      <c r="EM59" t="s">
        <v>33</v>
      </c>
      <c r="EO59" t="s">
        <v>6</v>
      </c>
      <c r="EQ59">
        <v>0</v>
      </c>
      <c r="ER59">
        <v>84.17</v>
      </c>
      <c r="ES59">
        <v>11.64</v>
      </c>
      <c r="ET59">
        <v>0</v>
      </c>
      <c r="EU59">
        <v>0</v>
      </c>
      <c r="EV59">
        <v>0</v>
      </c>
      <c r="EW59">
        <v>0</v>
      </c>
      <c r="EX59">
        <v>0</v>
      </c>
      <c r="EZ59">
        <v>5</v>
      </c>
      <c r="FC59">
        <v>0</v>
      </c>
      <c r="FD59">
        <v>18</v>
      </c>
      <c r="FF59">
        <v>84.17</v>
      </c>
      <c r="FQ59">
        <v>0</v>
      </c>
      <c r="FR59">
        <f t="shared" si="49"/>
        <v>0</v>
      </c>
      <c r="FS59">
        <v>0</v>
      </c>
      <c r="FX59">
        <v>0</v>
      </c>
      <c r="FY59">
        <v>0</v>
      </c>
      <c r="GA59" t="s">
        <v>34</v>
      </c>
      <c r="GD59">
        <v>1</v>
      </c>
      <c r="GF59">
        <v>-1621886746</v>
      </c>
      <c r="GG59">
        <v>2</v>
      </c>
      <c r="GH59">
        <v>3</v>
      </c>
      <c r="GI59">
        <v>5</v>
      </c>
      <c r="GJ59">
        <v>0</v>
      </c>
      <c r="GK59">
        <v>0</v>
      </c>
      <c r="GL59">
        <f t="shared" si="50"/>
        <v>0</v>
      </c>
      <c r="GM59">
        <f t="shared" si="51"/>
        <v>1433</v>
      </c>
      <c r="GN59">
        <f t="shared" si="52"/>
        <v>1433</v>
      </c>
      <c r="GO59">
        <f t="shared" si="53"/>
        <v>0</v>
      </c>
      <c r="GP59">
        <f t="shared" si="54"/>
        <v>0</v>
      </c>
      <c r="GR59">
        <v>1</v>
      </c>
      <c r="GS59">
        <v>1</v>
      </c>
      <c r="GT59">
        <v>0</v>
      </c>
      <c r="GU59" t="s">
        <v>6</v>
      </c>
      <c r="GV59">
        <f t="shared" si="55"/>
        <v>0</v>
      </c>
      <c r="GW59">
        <v>1</v>
      </c>
      <c r="GX59">
        <f t="shared" si="56"/>
        <v>0</v>
      </c>
      <c r="HA59">
        <v>0</v>
      </c>
      <c r="HB59">
        <v>0</v>
      </c>
      <c r="HC59">
        <f t="shared" si="57"/>
        <v>0</v>
      </c>
      <c r="HE59" t="s">
        <v>35</v>
      </c>
      <c r="HF59" t="s">
        <v>36</v>
      </c>
      <c r="HM59" t="s">
        <v>6</v>
      </c>
      <c r="HN59" t="s">
        <v>6</v>
      </c>
      <c r="HO59" t="s">
        <v>6</v>
      </c>
      <c r="HP59" t="s">
        <v>6</v>
      </c>
      <c r="HQ59" t="s">
        <v>6</v>
      </c>
      <c r="IF59">
        <v>-1</v>
      </c>
      <c r="IK59">
        <v>0</v>
      </c>
    </row>
    <row r="60" spans="1:255" x14ac:dyDescent="0.2">
      <c r="A60" s="2">
        <v>18</v>
      </c>
      <c r="B60" s="2">
        <v>1</v>
      </c>
      <c r="C60" s="2">
        <v>52</v>
      </c>
      <c r="D60" s="2"/>
      <c r="E60" s="2" t="s">
        <v>101</v>
      </c>
      <c r="F60" s="2" t="s">
        <v>38</v>
      </c>
      <c r="G60" s="2" t="s">
        <v>39</v>
      </c>
      <c r="H60" s="2" t="s">
        <v>29</v>
      </c>
      <c r="I60" s="2">
        <f>I56*J60</f>
        <v>62.16</v>
      </c>
      <c r="J60" s="2">
        <v>42</v>
      </c>
      <c r="K60" s="2">
        <v>42</v>
      </c>
      <c r="L60" s="2"/>
      <c r="M60" s="2"/>
      <c r="N60" s="2"/>
      <c r="O60" s="2">
        <f t="shared" ref="O60:O87" si="60">ROUND(CP60,0)</f>
        <v>184</v>
      </c>
      <c r="P60" s="2">
        <f t="shared" ref="P60:P87" si="61">ROUND(CQ60*I60,0)</f>
        <v>184</v>
      </c>
      <c r="Q60" s="2">
        <f t="shared" ref="Q60:Q87" si="62">ROUND(CR60*I60,0)</f>
        <v>0</v>
      </c>
      <c r="R60" s="2">
        <f t="shared" ref="R60:R87" si="63">ROUND(CS60*I60,0)</f>
        <v>0</v>
      </c>
      <c r="S60" s="2">
        <f t="shared" ref="S60:S87" si="64">ROUND(CT60*I60,0)</f>
        <v>0</v>
      </c>
      <c r="T60" s="2">
        <f t="shared" ref="T60:T87" si="65">ROUND(CU60*I60,0)</f>
        <v>0</v>
      </c>
      <c r="U60" s="2">
        <f t="shared" ref="U60:U87" si="66">CV60*I60</f>
        <v>0</v>
      </c>
      <c r="V60" s="2">
        <f t="shared" ref="V60:V87" si="67">CW60*I60</f>
        <v>0</v>
      </c>
      <c r="W60" s="2">
        <f t="shared" ref="W60:W87" si="68">ROUND(CX60*I60,0)</f>
        <v>0</v>
      </c>
      <c r="X60" s="2">
        <f t="shared" ref="X60:X87" si="69">ROUND(CY60,0)</f>
        <v>0</v>
      </c>
      <c r="Y60" s="2">
        <f t="shared" ref="Y60:Y87" si="70">ROUND(CZ60,0)</f>
        <v>0</v>
      </c>
      <c r="Z60" s="2"/>
      <c r="AA60" s="2">
        <v>69994508</v>
      </c>
      <c r="AB60" s="2">
        <f t="shared" ref="AB60:AB87" si="71">ROUND((AC60+AD60+AF60),2)</f>
        <v>2.96</v>
      </c>
      <c r="AC60" s="2">
        <f t="shared" si="59"/>
        <v>2.96</v>
      </c>
      <c r="AD60" s="2">
        <f t="shared" ref="AD60:AD87" si="72">ROUND((((ET60)-(EU60))+AE60),2)</f>
        <v>0</v>
      </c>
      <c r="AE60" s="2">
        <f t="shared" ref="AE60:AE87" si="73">ROUND((EU60),2)</f>
        <v>0</v>
      </c>
      <c r="AF60" s="2">
        <f t="shared" ref="AF60:AF87" si="74">ROUND((EV60),2)</f>
        <v>0</v>
      </c>
      <c r="AG60" s="2">
        <f t="shared" ref="AG60:AG87" si="75">ROUND((AP60),2)</f>
        <v>0</v>
      </c>
      <c r="AH60" s="2">
        <f t="shared" ref="AH60:AH87" si="76">(EW60)</f>
        <v>0</v>
      </c>
      <c r="AI60" s="2">
        <f t="shared" ref="AI60:AI87" si="77">(EX60)</f>
        <v>0</v>
      </c>
      <c r="AJ60" s="2">
        <f t="shared" ref="AJ60:AJ87" si="78">(AS60)</f>
        <v>0</v>
      </c>
      <c r="AK60" s="2">
        <v>2.96</v>
      </c>
      <c r="AL60" s="110">
        <f>'1.Лок.смета.и.Акт'!F101</f>
        <v>2.96</v>
      </c>
      <c r="AM60" s="2">
        <v>0</v>
      </c>
      <c r="AN60" s="2">
        <v>0</v>
      </c>
      <c r="AO60" s="2">
        <v>0</v>
      </c>
      <c r="AP60" s="2">
        <v>0</v>
      </c>
      <c r="AQ60" s="2">
        <v>0</v>
      </c>
      <c r="AR60" s="2">
        <v>0</v>
      </c>
      <c r="AS60" s="2">
        <v>0</v>
      </c>
      <c r="AT60" s="2">
        <v>0</v>
      </c>
      <c r="AU60" s="2">
        <v>0</v>
      </c>
      <c r="AV60" s="2">
        <v>1</v>
      </c>
      <c r="AW60" s="2">
        <v>1</v>
      </c>
      <c r="AX60" s="2"/>
      <c r="AY60" s="2"/>
      <c r="AZ60" s="2">
        <v>1</v>
      </c>
      <c r="BA60" s="2">
        <v>1</v>
      </c>
      <c r="BB60" s="2">
        <v>1</v>
      </c>
      <c r="BC60" s="2">
        <v>1</v>
      </c>
      <c r="BD60" s="2" t="s">
        <v>6</v>
      </c>
      <c r="BE60" s="2" t="s">
        <v>6</v>
      </c>
      <c r="BF60" s="2" t="s">
        <v>6</v>
      </c>
      <c r="BG60" s="2" t="s">
        <v>6</v>
      </c>
      <c r="BH60" s="2">
        <v>3</v>
      </c>
      <c r="BI60" s="2">
        <v>1</v>
      </c>
      <c r="BJ60" s="2" t="s">
        <v>40</v>
      </c>
      <c r="BK60" s="2"/>
      <c r="BL60" s="2"/>
      <c r="BM60" s="2">
        <v>500001</v>
      </c>
      <c r="BN60" s="2">
        <v>0</v>
      </c>
      <c r="BO60" s="2" t="s">
        <v>6</v>
      </c>
      <c r="BP60" s="2">
        <v>0</v>
      </c>
      <c r="BQ60" s="2">
        <v>20</v>
      </c>
      <c r="BR60" s="2">
        <v>0</v>
      </c>
      <c r="BS60" s="2">
        <v>1</v>
      </c>
      <c r="BT60" s="2">
        <v>1</v>
      </c>
      <c r="BU60" s="2">
        <v>1</v>
      </c>
      <c r="BV60" s="2">
        <v>1</v>
      </c>
      <c r="BW60" s="2">
        <v>1</v>
      </c>
      <c r="BX60" s="2">
        <v>1</v>
      </c>
      <c r="BY60" s="2" t="s">
        <v>6</v>
      </c>
      <c r="BZ60" s="2">
        <v>0</v>
      </c>
      <c r="CA60" s="2">
        <v>0</v>
      </c>
      <c r="CB60" s="2" t="s">
        <v>6</v>
      </c>
      <c r="CC60" s="2"/>
      <c r="CD60" s="2"/>
      <c r="CE60" s="2">
        <v>0</v>
      </c>
      <c r="CF60" s="2">
        <v>0</v>
      </c>
      <c r="CG60" s="2">
        <v>0</v>
      </c>
      <c r="CH60" s="2"/>
      <c r="CI60" s="2"/>
      <c r="CJ60" s="2"/>
      <c r="CK60" s="2"/>
      <c r="CL60" s="2"/>
      <c r="CM60" s="2">
        <v>0</v>
      </c>
      <c r="CN60" s="2" t="s">
        <v>6</v>
      </c>
      <c r="CO60" s="2">
        <v>0</v>
      </c>
      <c r="CP60" s="2">
        <f t="shared" ref="CP60:CP87" si="79">(P60+Q60+S60)</f>
        <v>184</v>
      </c>
      <c r="CQ60" s="2">
        <f t="shared" ref="CQ60:CQ87" si="80">AC60*BC60</f>
        <v>2.96</v>
      </c>
      <c r="CR60" s="2">
        <f t="shared" ref="CR60:CR87" si="81">AD60*BB60</f>
        <v>0</v>
      </c>
      <c r="CS60" s="2">
        <f t="shared" ref="CS60:CS87" si="82">AE60*BS60</f>
        <v>0</v>
      </c>
      <c r="CT60" s="2">
        <f t="shared" ref="CT60:CT87" si="83">AF60*BA60</f>
        <v>0</v>
      </c>
      <c r="CU60" s="2">
        <f t="shared" ref="CU60:CU87" si="84">AG60</f>
        <v>0</v>
      </c>
      <c r="CV60" s="2">
        <f t="shared" ref="CV60:CV87" si="85">AH60</f>
        <v>0</v>
      </c>
      <c r="CW60" s="2">
        <f t="shared" ref="CW60:CW87" si="86">AI60</f>
        <v>0</v>
      </c>
      <c r="CX60" s="2">
        <f t="shared" ref="CX60:CX87" si="87">AJ60</f>
        <v>0</v>
      </c>
      <c r="CY60" s="2">
        <f>(((S60+(R60*IF(0,0,1)))*AT60)/100)</f>
        <v>0</v>
      </c>
      <c r="CZ60" s="2">
        <f>(((S60+(R60*IF(0,0,1)))*AU60)/100)</f>
        <v>0</v>
      </c>
      <c r="DA60" s="2"/>
      <c r="DB60" s="2"/>
      <c r="DC60" s="2" t="s">
        <v>6</v>
      </c>
      <c r="DD60" s="2" t="s">
        <v>6</v>
      </c>
      <c r="DE60" s="2" t="s">
        <v>6</v>
      </c>
      <c r="DF60" s="2" t="s">
        <v>6</v>
      </c>
      <c r="DG60" s="2" t="s">
        <v>6</v>
      </c>
      <c r="DH60" s="2" t="s">
        <v>6</v>
      </c>
      <c r="DI60" s="2" t="s">
        <v>6</v>
      </c>
      <c r="DJ60" s="2" t="s">
        <v>6</v>
      </c>
      <c r="DK60" s="2" t="s">
        <v>6</v>
      </c>
      <c r="DL60" s="2" t="s">
        <v>6</v>
      </c>
      <c r="DM60" s="2" t="s">
        <v>6</v>
      </c>
      <c r="DN60" s="2">
        <v>0</v>
      </c>
      <c r="DO60" s="2">
        <v>0</v>
      </c>
      <c r="DP60" s="2">
        <v>1</v>
      </c>
      <c r="DQ60" s="2">
        <v>1</v>
      </c>
      <c r="DR60" s="2"/>
      <c r="DS60" s="2"/>
      <c r="DT60" s="2"/>
      <c r="DU60" s="2">
        <v>1009</v>
      </c>
      <c r="DV60" s="2" t="s">
        <v>29</v>
      </c>
      <c r="DW60" s="2" t="s">
        <v>29</v>
      </c>
      <c r="DX60" s="2">
        <v>1</v>
      </c>
      <c r="DY60" s="2"/>
      <c r="DZ60" s="2" t="s">
        <v>6</v>
      </c>
      <c r="EA60" s="2" t="s">
        <v>6</v>
      </c>
      <c r="EB60" s="2" t="s">
        <v>6</v>
      </c>
      <c r="EC60" s="2" t="s">
        <v>6</v>
      </c>
      <c r="ED60" s="2"/>
      <c r="EE60" s="2">
        <v>35949445</v>
      </c>
      <c r="EF60" s="2">
        <v>20</v>
      </c>
      <c r="EG60" s="2" t="s">
        <v>31</v>
      </c>
      <c r="EH60" s="2">
        <v>0</v>
      </c>
      <c r="EI60" s="2" t="s">
        <v>6</v>
      </c>
      <c r="EJ60" s="2">
        <v>1</v>
      </c>
      <c r="EK60" s="2">
        <v>500001</v>
      </c>
      <c r="EL60" s="2" t="s">
        <v>32</v>
      </c>
      <c r="EM60" s="2" t="s">
        <v>33</v>
      </c>
      <c r="EN60" s="2"/>
      <c r="EO60" s="2" t="s">
        <v>6</v>
      </c>
      <c r="EP60" s="2"/>
      <c r="EQ60" s="2">
        <v>0</v>
      </c>
      <c r="ER60" s="2">
        <v>2.96</v>
      </c>
      <c r="ES60" s="110">
        <f>'1.Лок.смета.и.Акт'!F101</f>
        <v>2.96</v>
      </c>
      <c r="ET60" s="2">
        <v>0</v>
      </c>
      <c r="EU60" s="2">
        <v>0</v>
      </c>
      <c r="EV60" s="2">
        <v>0</v>
      </c>
      <c r="EW60" s="2">
        <v>0</v>
      </c>
      <c r="EX60" s="2">
        <v>0</v>
      </c>
      <c r="EY60" s="2"/>
      <c r="EZ60" s="2"/>
      <c r="FA60" s="2"/>
      <c r="FB60" s="2"/>
      <c r="FC60" s="2"/>
      <c r="FD60" s="2"/>
      <c r="FE60" s="2"/>
      <c r="FF60" s="2"/>
      <c r="FG60" s="2"/>
      <c r="FH60" s="2"/>
      <c r="FI60" s="2"/>
      <c r="FJ60" s="2"/>
      <c r="FK60" s="2"/>
      <c r="FL60" s="2"/>
      <c r="FM60" s="2"/>
      <c r="FN60" s="2"/>
      <c r="FO60" s="2"/>
      <c r="FP60" s="2"/>
      <c r="FQ60" s="2">
        <v>0</v>
      </c>
      <c r="FR60" s="2">
        <f t="shared" ref="FR60:FR87" si="88">ROUND(IF(BI60=3,GM60,0),0)</f>
        <v>0</v>
      </c>
      <c r="FS60" s="2">
        <v>0</v>
      </c>
      <c r="FT60" s="2"/>
      <c r="FU60" s="2"/>
      <c r="FV60" s="2"/>
      <c r="FW60" s="2"/>
      <c r="FX60" s="2">
        <v>0</v>
      </c>
      <c r="FY60" s="2">
        <v>0</v>
      </c>
      <c r="FZ60" s="2"/>
      <c r="GA60" s="2" t="s">
        <v>6</v>
      </c>
      <c r="GB60" s="2"/>
      <c r="GC60" s="2"/>
      <c r="GD60" s="2">
        <v>1</v>
      </c>
      <c r="GE60" s="2"/>
      <c r="GF60" s="2">
        <v>1374192740</v>
      </c>
      <c r="GG60" s="2">
        <v>2</v>
      </c>
      <c r="GH60" s="2">
        <v>1</v>
      </c>
      <c r="GI60" s="2">
        <v>-2</v>
      </c>
      <c r="GJ60" s="2">
        <v>0</v>
      </c>
      <c r="GK60" s="2">
        <v>0</v>
      </c>
      <c r="GL60" s="2">
        <f t="shared" ref="GL60:GL87" si="89">ROUND(IF(AND(BH60=3,BI60=3,FS60&lt;&gt;0),P60,0),0)</f>
        <v>0</v>
      </c>
      <c r="GM60" s="2">
        <f t="shared" ref="GM60:GM87" si="90">ROUND(O60+X60+Y60,0)+GX60</f>
        <v>184</v>
      </c>
      <c r="GN60" s="2">
        <f t="shared" ref="GN60:GN87" si="91">IF(OR(BI60=0,BI60=1),GM60-GX60,0)</f>
        <v>184</v>
      </c>
      <c r="GO60" s="2">
        <f t="shared" ref="GO60:GO87" si="92">IF(BI60=2,GM60-GX60,0)</f>
        <v>0</v>
      </c>
      <c r="GP60" s="2">
        <f t="shared" ref="GP60:GP87" si="93">IF(BI60=4,GM60-GX60,0)</f>
        <v>0</v>
      </c>
      <c r="GQ60" s="2"/>
      <c r="GR60" s="2">
        <v>0</v>
      </c>
      <c r="GS60" s="2">
        <v>3</v>
      </c>
      <c r="GT60" s="2">
        <v>0</v>
      </c>
      <c r="GU60" s="2" t="s">
        <v>6</v>
      </c>
      <c r="GV60" s="2">
        <f t="shared" ref="GV60:GV87" si="94">ROUND((GT60),2)</f>
        <v>0</v>
      </c>
      <c r="GW60" s="2">
        <v>1</v>
      </c>
      <c r="GX60" s="2">
        <f t="shared" ref="GX60:GX87" si="95">ROUND(HC60*I60,0)</f>
        <v>0</v>
      </c>
      <c r="GY60" s="2"/>
      <c r="GZ60" s="2"/>
      <c r="HA60" s="2">
        <v>0</v>
      </c>
      <c r="HB60" s="2">
        <v>0</v>
      </c>
      <c r="HC60" s="2">
        <f t="shared" ref="HC60:HC87" si="96">GV60*GW60</f>
        <v>0</v>
      </c>
      <c r="HD60" s="2"/>
      <c r="HE60" s="2" t="s">
        <v>6</v>
      </c>
      <c r="HF60" s="2" t="s">
        <v>6</v>
      </c>
      <c r="HG60" s="2"/>
      <c r="HH60" s="2"/>
      <c r="HI60" s="2"/>
      <c r="HJ60" s="2"/>
      <c r="HK60" s="2"/>
      <c r="HL60" s="2"/>
      <c r="HM60" s="2" t="s">
        <v>6</v>
      </c>
      <c r="HN60" s="2" t="s">
        <v>6</v>
      </c>
      <c r="HO60" s="2" t="s">
        <v>6</v>
      </c>
      <c r="HP60" s="2" t="s">
        <v>6</v>
      </c>
      <c r="HQ60" s="2" t="s">
        <v>6</v>
      </c>
      <c r="HR60" s="2"/>
      <c r="HS60" s="2"/>
      <c r="HT60" s="2"/>
      <c r="HU60" s="2"/>
      <c r="HV60" s="2"/>
      <c r="HW60" s="2"/>
      <c r="HX60" s="2"/>
      <c r="HY60" s="2"/>
      <c r="HZ60" s="2"/>
      <c r="IA60" s="2"/>
      <c r="IB60" s="2"/>
      <c r="IC60" s="2"/>
      <c r="ID60" s="2"/>
      <c r="IE60" s="2"/>
      <c r="IF60" s="2">
        <v>-1</v>
      </c>
      <c r="IG60" s="2"/>
      <c r="IH60" s="2"/>
      <c r="II60" s="2"/>
      <c r="IJ60" s="2"/>
      <c r="IK60" s="2">
        <v>0</v>
      </c>
      <c r="IL60" s="2"/>
      <c r="IM60" s="2"/>
      <c r="IN60" s="2"/>
      <c r="IO60" s="2"/>
      <c r="IP60" s="2"/>
      <c r="IQ60" s="2"/>
      <c r="IR60" s="2"/>
      <c r="IS60" s="2"/>
      <c r="IT60" s="2"/>
      <c r="IU60" s="2"/>
    </row>
    <row r="61" spans="1:255" x14ac:dyDescent="0.2">
      <c r="A61">
        <v>18</v>
      </c>
      <c r="B61">
        <v>1</v>
      </c>
      <c r="C61">
        <v>67</v>
      </c>
      <c r="E61" t="s">
        <v>101</v>
      </c>
      <c r="F61" t="e">
        <f>'ТЗ '!#REF!</f>
        <v>#REF!</v>
      </c>
      <c r="G61" t="s">
        <v>39</v>
      </c>
      <c r="H61" t="s">
        <v>29</v>
      </c>
      <c r="I61">
        <f>I57*J61</f>
        <v>62.16</v>
      </c>
      <c r="J61" s="208">
        <f>'5.Ведомость_списания'!F43</f>
        <v>42</v>
      </c>
      <c r="K61">
        <v>42</v>
      </c>
      <c r="O61">
        <f t="shared" si="60"/>
        <v>1203</v>
      </c>
      <c r="P61">
        <f t="shared" si="61"/>
        <v>1203</v>
      </c>
      <c r="Q61">
        <f t="shared" si="62"/>
        <v>0</v>
      </c>
      <c r="R61">
        <f t="shared" si="63"/>
        <v>0</v>
      </c>
      <c r="S61">
        <f t="shared" si="64"/>
        <v>0</v>
      </c>
      <c r="T61">
        <f t="shared" si="65"/>
        <v>0</v>
      </c>
      <c r="U61">
        <f t="shared" si="66"/>
        <v>0</v>
      </c>
      <c r="V61">
        <f t="shared" si="67"/>
        <v>0</v>
      </c>
      <c r="W61">
        <f t="shared" si="68"/>
        <v>0</v>
      </c>
      <c r="X61">
        <f t="shared" si="69"/>
        <v>0</v>
      </c>
      <c r="Y61">
        <f t="shared" si="70"/>
        <v>0</v>
      </c>
      <c r="AA61">
        <v>69994509</v>
      </c>
      <c r="AB61">
        <f t="shared" si="71"/>
        <v>2.56</v>
      </c>
      <c r="AC61">
        <f t="shared" si="59"/>
        <v>2.56</v>
      </c>
      <c r="AD61">
        <f t="shared" si="72"/>
        <v>0</v>
      </c>
      <c r="AE61">
        <f t="shared" si="73"/>
        <v>0</v>
      </c>
      <c r="AF61">
        <f t="shared" si="74"/>
        <v>0</v>
      </c>
      <c r="AG61">
        <f t="shared" si="75"/>
        <v>0</v>
      </c>
      <c r="AH61">
        <f t="shared" si="76"/>
        <v>0</v>
      </c>
      <c r="AI61">
        <f t="shared" si="77"/>
        <v>0</v>
      </c>
      <c r="AJ61">
        <f t="shared" si="78"/>
        <v>0</v>
      </c>
      <c r="AK61">
        <v>2.56</v>
      </c>
      <c r="AL61">
        <v>2.56</v>
      </c>
      <c r="AM61">
        <v>0</v>
      </c>
      <c r="AN61">
        <v>0</v>
      </c>
      <c r="AO61">
        <v>0</v>
      </c>
      <c r="AP61">
        <v>0</v>
      </c>
      <c r="AQ61">
        <v>0</v>
      </c>
      <c r="AR61">
        <v>0</v>
      </c>
      <c r="AS61">
        <v>0</v>
      </c>
      <c r="AT61">
        <v>0</v>
      </c>
      <c r="AU61">
        <v>0</v>
      </c>
      <c r="AV61">
        <v>1</v>
      </c>
      <c r="AW61">
        <v>1</v>
      </c>
      <c r="AZ61">
        <v>1</v>
      </c>
      <c r="BA61">
        <v>1</v>
      </c>
      <c r="BB61">
        <v>1</v>
      </c>
      <c r="BC61">
        <v>7.56</v>
      </c>
      <c r="BD61" t="s">
        <v>6</v>
      </c>
      <c r="BE61" t="s">
        <v>6</v>
      </c>
      <c r="BF61" t="s">
        <v>6</v>
      </c>
      <c r="BG61" t="s">
        <v>6</v>
      </c>
      <c r="BH61">
        <v>3</v>
      </c>
      <c r="BI61">
        <v>1</v>
      </c>
      <c r="BJ61" t="s">
        <v>40</v>
      </c>
      <c r="BM61">
        <v>500001</v>
      </c>
      <c r="BN61">
        <v>0</v>
      </c>
      <c r="BO61" t="s">
        <v>6</v>
      </c>
      <c r="BP61">
        <v>0</v>
      </c>
      <c r="BQ61">
        <v>20</v>
      </c>
      <c r="BR61">
        <v>0</v>
      </c>
      <c r="BS61">
        <v>1</v>
      </c>
      <c r="BT61">
        <v>1</v>
      </c>
      <c r="BU61">
        <v>1</v>
      </c>
      <c r="BV61">
        <v>1</v>
      </c>
      <c r="BW61">
        <v>1</v>
      </c>
      <c r="BX61">
        <v>1</v>
      </c>
      <c r="BY61" t="s">
        <v>6</v>
      </c>
      <c r="BZ61">
        <v>0</v>
      </c>
      <c r="CA61">
        <v>0</v>
      </c>
      <c r="CB61" t="s">
        <v>6</v>
      </c>
      <c r="CE61">
        <v>0</v>
      </c>
      <c r="CF61">
        <v>0</v>
      </c>
      <c r="CG61">
        <v>0</v>
      </c>
      <c r="CM61">
        <v>0</v>
      </c>
      <c r="CN61" t="s">
        <v>6</v>
      </c>
      <c r="CO61">
        <v>0</v>
      </c>
      <c r="CP61">
        <f t="shared" si="79"/>
        <v>1203</v>
      </c>
      <c r="CQ61">
        <f t="shared" si="80"/>
        <v>19.3536</v>
      </c>
      <c r="CR61">
        <f t="shared" si="81"/>
        <v>0</v>
      </c>
      <c r="CS61">
        <f t="shared" si="82"/>
        <v>0</v>
      </c>
      <c r="CT61">
        <f t="shared" si="83"/>
        <v>0</v>
      </c>
      <c r="CU61">
        <f t="shared" si="84"/>
        <v>0</v>
      </c>
      <c r="CV61">
        <f t="shared" si="85"/>
        <v>0</v>
      </c>
      <c r="CW61">
        <f t="shared" si="86"/>
        <v>0</v>
      </c>
      <c r="CX61">
        <f t="shared" si="87"/>
        <v>0</v>
      </c>
      <c r="CY61">
        <f>(S61+R61)*(BZ61/100)</f>
        <v>0</v>
      </c>
      <c r="CZ61">
        <f>(S61+R61)*(CA61/100)</f>
        <v>0</v>
      </c>
      <c r="DC61" t="s">
        <v>6</v>
      </c>
      <c r="DD61" t="s">
        <v>6</v>
      </c>
      <c r="DE61" t="s">
        <v>6</v>
      </c>
      <c r="DF61" t="s">
        <v>6</v>
      </c>
      <c r="DG61" t="s">
        <v>6</v>
      </c>
      <c r="DH61" t="s">
        <v>6</v>
      </c>
      <c r="DI61" t="s">
        <v>6</v>
      </c>
      <c r="DJ61" t="s">
        <v>6</v>
      </c>
      <c r="DK61" t="s">
        <v>6</v>
      </c>
      <c r="DL61" t="s">
        <v>6</v>
      </c>
      <c r="DM61" t="s">
        <v>6</v>
      </c>
      <c r="DN61">
        <v>0</v>
      </c>
      <c r="DO61">
        <v>0</v>
      </c>
      <c r="DP61">
        <v>1</v>
      </c>
      <c r="DQ61">
        <v>1</v>
      </c>
      <c r="DU61">
        <v>1009</v>
      </c>
      <c r="DV61" t="s">
        <v>29</v>
      </c>
      <c r="DW61" t="e">
        <f>'ТЗ '!#REF!</f>
        <v>#REF!</v>
      </c>
      <c r="DX61">
        <v>1</v>
      </c>
      <c r="DZ61" t="s">
        <v>6</v>
      </c>
      <c r="EA61" t="s">
        <v>6</v>
      </c>
      <c r="EB61" t="s">
        <v>6</v>
      </c>
      <c r="EC61" t="s">
        <v>6</v>
      </c>
      <c r="EE61">
        <v>35949445</v>
      </c>
      <c r="EF61">
        <v>20</v>
      </c>
      <c r="EG61" t="s">
        <v>31</v>
      </c>
      <c r="EH61">
        <v>0</v>
      </c>
      <c r="EI61" t="s">
        <v>6</v>
      </c>
      <c r="EJ61">
        <v>1</v>
      </c>
      <c r="EK61">
        <v>500001</v>
      </c>
      <c r="EL61" t="s">
        <v>32</v>
      </c>
      <c r="EM61" t="s">
        <v>33</v>
      </c>
      <c r="EO61" t="s">
        <v>6</v>
      </c>
      <c r="EQ61">
        <v>0</v>
      </c>
      <c r="ER61">
        <v>18.5</v>
      </c>
      <c r="ES61">
        <v>2.56</v>
      </c>
      <c r="ET61">
        <v>0</v>
      </c>
      <c r="EU61">
        <v>0</v>
      </c>
      <c r="EV61">
        <v>0</v>
      </c>
      <c r="EW61">
        <v>0</v>
      </c>
      <c r="EX61">
        <v>0</v>
      </c>
      <c r="EZ61">
        <v>5</v>
      </c>
      <c r="FC61">
        <v>0</v>
      </c>
      <c r="FD61">
        <v>18</v>
      </c>
      <c r="FF61">
        <v>18.5</v>
      </c>
      <c r="FQ61">
        <v>0</v>
      </c>
      <c r="FR61">
        <f t="shared" si="88"/>
        <v>0</v>
      </c>
      <c r="FS61">
        <v>0</v>
      </c>
      <c r="FX61">
        <v>0</v>
      </c>
      <c r="FY61">
        <v>0</v>
      </c>
      <c r="GA61" t="s">
        <v>41</v>
      </c>
      <c r="GD61">
        <v>1</v>
      </c>
      <c r="GF61">
        <v>1374192740</v>
      </c>
      <c r="GG61">
        <v>2</v>
      </c>
      <c r="GH61">
        <v>3</v>
      </c>
      <c r="GI61">
        <v>5</v>
      </c>
      <c r="GJ61">
        <v>0</v>
      </c>
      <c r="GK61">
        <v>0</v>
      </c>
      <c r="GL61">
        <f t="shared" si="89"/>
        <v>0</v>
      </c>
      <c r="GM61">
        <f t="shared" si="90"/>
        <v>1203</v>
      </c>
      <c r="GN61">
        <f t="shared" si="91"/>
        <v>1203</v>
      </c>
      <c r="GO61">
        <f t="shared" si="92"/>
        <v>0</v>
      </c>
      <c r="GP61">
        <f t="shared" si="93"/>
        <v>0</v>
      </c>
      <c r="GR61">
        <v>1</v>
      </c>
      <c r="GS61">
        <v>1</v>
      </c>
      <c r="GT61">
        <v>0</v>
      </c>
      <c r="GU61" t="s">
        <v>6</v>
      </c>
      <c r="GV61">
        <f t="shared" si="94"/>
        <v>0</v>
      </c>
      <c r="GW61">
        <v>1</v>
      </c>
      <c r="GX61">
        <f t="shared" si="95"/>
        <v>0</v>
      </c>
      <c r="HA61">
        <v>0</v>
      </c>
      <c r="HB61">
        <v>0</v>
      </c>
      <c r="HC61">
        <f t="shared" si="96"/>
        <v>0</v>
      </c>
      <c r="HE61" t="s">
        <v>35</v>
      </c>
      <c r="HF61" t="s">
        <v>36</v>
      </c>
      <c r="HM61" t="s">
        <v>6</v>
      </c>
      <c r="HN61" t="s">
        <v>6</v>
      </c>
      <c r="HO61" t="s">
        <v>6</v>
      </c>
      <c r="HP61" t="s">
        <v>6</v>
      </c>
      <c r="HQ61" t="s">
        <v>6</v>
      </c>
      <c r="IF61">
        <v>-1</v>
      </c>
      <c r="IK61">
        <v>0</v>
      </c>
    </row>
    <row r="62" spans="1:255" x14ac:dyDescent="0.2">
      <c r="A62" s="2">
        <v>18</v>
      </c>
      <c r="B62" s="2">
        <v>1</v>
      </c>
      <c r="C62" s="2">
        <v>53</v>
      </c>
      <c r="D62" s="2"/>
      <c r="E62" s="2" t="s">
        <v>102</v>
      </c>
      <c r="F62" s="2" t="s">
        <v>43</v>
      </c>
      <c r="G62" s="2" t="s">
        <v>44</v>
      </c>
      <c r="H62" s="2" t="s">
        <v>45</v>
      </c>
      <c r="I62" s="2">
        <f>I56*J62</f>
        <v>223.48</v>
      </c>
      <c r="J62" s="2">
        <v>151</v>
      </c>
      <c r="K62" s="2">
        <v>151</v>
      </c>
      <c r="L62" s="2"/>
      <c r="M62" s="2"/>
      <c r="N62" s="2"/>
      <c r="O62" s="2">
        <f t="shared" si="60"/>
        <v>38</v>
      </c>
      <c r="P62" s="2">
        <f t="shared" si="61"/>
        <v>38</v>
      </c>
      <c r="Q62" s="2">
        <f t="shared" si="62"/>
        <v>0</v>
      </c>
      <c r="R62" s="2">
        <f t="shared" si="63"/>
        <v>0</v>
      </c>
      <c r="S62" s="2">
        <f t="shared" si="64"/>
        <v>0</v>
      </c>
      <c r="T62" s="2">
        <f t="shared" si="65"/>
        <v>0</v>
      </c>
      <c r="U62" s="2">
        <f t="shared" si="66"/>
        <v>0</v>
      </c>
      <c r="V62" s="2">
        <f t="shared" si="67"/>
        <v>0</v>
      </c>
      <c r="W62" s="2">
        <f t="shared" si="68"/>
        <v>0</v>
      </c>
      <c r="X62" s="2">
        <f t="shared" si="69"/>
        <v>0</v>
      </c>
      <c r="Y62" s="2">
        <f t="shared" si="70"/>
        <v>0</v>
      </c>
      <c r="Z62" s="2"/>
      <c r="AA62" s="2">
        <v>69994508</v>
      </c>
      <c r="AB62" s="2">
        <f t="shared" si="71"/>
        <v>0.17</v>
      </c>
      <c r="AC62" s="2">
        <f t="shared" si="59"/>
        <v>0.17</v>
      </c>
      <c r="AD62" s="2">
        <f t="shared" si="72"/>
        <v>0</v>
      </c>
      <c r="AE62" s="2">
        <f t="shared" si="73"/>
        <v>0</v>
      </c>
      <c r="AF62" s="2">
        <f t="shared" si="74"/>
        <v>0</v>
      </c>
      <c r="AG62" s="2">
        <f t="shared" si="75"/>
        <v>0</v>
      </c>
      <c r="AH62" s="2">
        <f t="shared" si="76"/>
        <v>0</v>
      </c>
      <c r="AI62" s="2">
        <f t="shared" si="77"/>
        <v>0</v>
      </c>
      <c r="AJ62" s="2">
        <f t="shared" si="78"/>
        <v>0</v>
      </c>
      <c r="AK62" s="2">
        <v>0.17</v>
      </c>
      <c r="AL62" s="110">
        <f>'1.Лок.смета.и.Акт'!F103</f>
        <v>0.17</v>
      </c>
      <c r="AM62" s="2">
        <v>0</v>
      </c>
      <c r="AN62" s="2">
        <v>0</v>
      </c>
      <c r="AO62" s="2">
        <v>0</v>
      </c>
      <c r="AP62" s="2">
        <v>0</v>
      </c>
      <c r="AQ62" s="2">
        <v>0</v>
      </c>
      <c r="AR62" s="2">
        <v>0</v>
      </c>
      <c r="AS62" s="2">
        <v>0</v>
      </c>
      <c r="AT62" s="2">
        <v>0</v>
      </c>
      <c r="AU62" s="2">
        <v>0</v>
      </c>
      <c r="AV62" s="2">
        <v>1</v>
      </c>
      <c r="AW62" s="2">
        <v>1</v>
      </c>
      <c r="AX62" s="2"/>
      <c r="AY62" s="2"/>
      <c r="AZ62" s="2">
        <v>1</v>
      </c>
      <c r="BA62" s="2">
        <v>1</v>
      </c>
      <c r="BB62" s="2">
        <v>1</v>
      </c>
      <c r="BC62" s="2">
        <v>1</v>
      </c>
      <c r="BD62" s="2" t="s">
        <v>6</v>
      </c>
      <c r="BE62" s="2" t="s">
        <v>6</v>
      </c>
      <c r="BF62" s="2" t="s">
        <v>6</v>
      </c>
      <c r="BG62" s="2" t="s">
        <v>6</v>
      </c>
      <c r="BH62" s="2">
        <v>3</v>
      </c>
      <c r="BI62" s="2">
        <v>1</v>
      </c>
      <c r="BJ62" s="2" t="s">
        <v>46</v>
      </c>
      <c r="BK62" s="2"/>
      <c r="BL62" s="2"/>
      <c r="BM62" s="2">
        <v>500001</v>
      </c>
      <c r="BN62" s="2">
        <v>0</v>
      </c>
      <c r="BO62" s="2" t="s">
        <v>6</v>
      </c>
      <c r="BP62" s="2">
        <v>0</v>
      </c>
      <c r="BQ62" s="2">
        <v>20</v>
      </c>
      <c r="BR62" s="2">
        <v>0</v>
      </c>
      <c r="BS62" s="2">
        <v>1</v>
      </c>
      <c r="BT62" s="2">
        <v>1</v>
      </c>
      <c r="BU62" s="2">
        <v>1</v>
      </c>
      <c r="BV62" s="2">
        <v>1</v>
      </c>
      <c r="BW62" s="2">
        <v>1</v>
      </c>
      <c r="BX62" s="2">
        <v>1</v>
      </c>
      <c r="BY62" s="2" t="s">
        <v>6</v>
      </c>
      <c r="BZ62" s="2">
        <v>0</v>
      </c>
      <c r="CA62" s="2">
        <v>0</v>
      </c>
      <c r="CB62" s="2" t="s">
        <v>6</v>
      </c>
      <c r="CC62" s="2"/>
      <c r="CD62" s="2"/>
      <c r="CE62" s="2">
        <v>0</v>
      </c>
      <c r="CF62" s="2">
        <v>0</v>
      </c>
      <c r="CG62" s="2">
        <v>0</v>
      </c>
      <c r="CH62" s="2"/>
      <c r="CI62" s="2"/>
      <c r="CJ62" s="2"/>
      <c r="CK62" s="2"/>
      <c r="CL62" s="2"/>
      <c r="CM62" s="2">
        <v>0</v>
      </c>
      <c r="CN62" s="2" t="s">
        <v>6</v>
      </c>
      <c r="CO62" s="2">
        <v>0</v>
      </c>
      <c r="CP62" s="2">
        <f t="shared" si="79"/>
        <v>38</v>
      </c>
      <c r="CQ62" s="2">
        <f t="shared" si="80"/>
        <v>0.17</v>
      </c>
      <c r="CR62" s="2">
        <f t="shared" si="81"/>
        <v>0</v>
      </c>
      <c r="CS62" s="2">
        <f t="shared" si="82"/>
        <v>0</v>
      </c>
      <c r="CT62" s="2">
        <f t="shared" si="83"/>
        <v>0</v>
      </c>
      <c r="CU62" s="2">
        <f t="shared" si="84"/>
        <v>0</v>
      </c>
      <c r="CV62" s="2">
        <f t="shared" si="85"/>
        <v>0</v>
      </c>
      <c r="CW62" s="2">
        <f t="shared" si="86"/>
        <v>0</v>
      </c>
      <c r="CX62" s="2">
        <f t="shared" si="87"/>
        <v>0</v>
      </c>
      <c r="CY62" s="2">
        <f>(((S62+(R62*IF(0,0,1)))*AT62)/100)</f>
        <v>0</v>
      </c>
      <c r="CZ62" s="2">
        <f>(((S62+(R62*IF(0,0,1)))*AU62)/100)</f>
        <v>0</v>
      </c>
      <c r="DA62" s="2"/>
      <c r="DB62" s="2"/>
      <c r="DC62" s="2" t="s">
        <v>6</v>
      </c>
      <c r="DD62" s="2" t="s">
        <v>6</v>
      </c>
      <c r="DE62" s="2" t="s">
        <v>6</v>
      </c>
      <c r="DF62" s="2" t="s">
        <v>6</v>
      </c>
      <c r="DG62" s="2" t="s">
        <v>6</v>
      </c>
      <c r="DH62" s="2" t="s">
        <v>6</v>
      </c>
      <c r="DI62" s="2" t="s">
        <v>6</v>
      </c>
      <c r="DJ62" s="2" t="s">
        <v>6</v>
      </c>
      <c r="DK62" s="2" t="s">
        <v>6</v>
      </c>
      <c r="DL62" s="2" t="s">
        <v>6</v>
      </c>
      <c r="DM62" s="2" t="s">
        <v>6</v>
      </c>
      <c r="DN62" s="2">
        <v>0</v>
      </c>
      <c r="DO62" s="2">
        <v>0</v>
      </c>
      <c r="DP62" s="2">
        <v>1</v>
      </c>
      <c r="DQ62" s="2">
        <v>1</v>
      </c>
      <c r="DR62" s="2"/>
      <c r="DS62" s="2"/>
      <c r="DT62" s="2"/>
      <c r="DU62" s="2">
        <v>1003</v>
      </c>
      <c r="DV62" s="2" t="s">
        <v>45</v>
      </c>
      <c r="DW62" s="2" t="s">
        <v>45</v>
      </c>
      <c r="DX62" s="2">
        <v>1</v>
      </c>
      <c r="DY62" s="2"/>
      <c r="DZ62" s="2" t="s">
        <v>6</v>
      </c>
      <c r="EA62" s="2" t="s">
        <v>6</v>
      </c>
      <c r="EB62" s="2" t="s">
        <v>6</v>
      </c>
      <c r="EC62" s="2" t="s">
        <v>6</v>
      </c>
      <c r="ED62" s="2"/>
      <c r="EE62" s="2">
        <v>35949445</v>
      </c>
      <c r="EF62" s="2">
        <v>20</v>
      </c>
      <c r="EG62" s="2" t="s">
        <v>31</v>
      </c>
      <c r="EH62" s="2">
        <v>0</v>
      </c>
      <c r="EI62" s="2" t="s">
        <v>6</v>
      </c>
      <c r="EJ62" s="2">
        <v>1</v>
      </c>
      <c r="EK62" s="2">
        <v>500001</v>
      </c>
      <c r="EL62" s="2" t="s">
        <v>32</v>
      </c>
      <c r="EM62" s="2" t="s">
        <v>33</v>
      </c>
      <c r="EN62" s="2"/>
      <c r="EO62" s="2" t="s">
        <v>6</v>
      </c>
      <c r="EP62" s="2"/>
      <c r="EQ62" s="2">
        <v>0</v>
      </c>
      <c r="ER62" s="2">
        <v>0.17</v>
      </c>
      <c r="ES62" s="110">
        <f>'1.Лок.смета.и.Акт'!F103</f>
        <v>0.17</v>
      </c>
      <c r="ET62" s="2">
        <v>0</v>
      </c>
      <c r="EU62" s="2">
        <v>0</v>
      </c>
      <c r="EV62" s="2">
        <v>0</v>
      </c>
      <c r="EW62" s="2">
        <v>0</v>
      </c>
      <c r="EX62" s="2">
        <v>0</v>
      </c>
      <c r="EY62" s="2"/>
      <c r="EZ62" s="2"/>
      <c r="FA62" s="2"/>
      <c r="FB62" s="2"/>
      <c r="FC62" s="2"/>
      <c r="FD62" s="2"/>
      <c r="FE62" s="2"/>
      <c r="FF62" s="2"/>
      <c r="FG62" s="2"/>
      <c r="FH62" s="2"/>
      <c r="FI62" s="2"/>
      <c r="FJ62" s="2"/>
      <c r="FK62" s="2"/>
      <c r="FL62" s="2"/>
      <c r="FM62" s="2"/>
      <c r="FN62" s="2"/>
      <c r="FO62" s="2"/>
      <c r="FP62" s="2"/>
      <c r="FQ62" s="2">
        <v>0</v>
      </c>
      <c r="FR62" s="2">
        <f t="shared" si="88"/>
        <v>0</v>
      </c>
      <c r="FS62" s="2">
        <v>0</v>
      </c>
      <c r="FT62" s="2"/>
      <c r="FU62" s="2"/>
      <c r="FV62" s="2"/>
      <c r="FW62" s="2"/>
      <c r="FX62" s="2">
        <v>0</v>
      </c>
      <c r="FY62" s="2">
        <v>0</v>
      </c>
      <c r="FZ62" s="2"/>
      <c r="GA62" s="2" t="s">
        <v>6</v>
      </c>
      <c r="GB62" s="2"/>
      <c r="GC62" s="2"/>
      <c r="GD62" s="2">
        <v>1</v>
      </c>
      <c r="GE62" s="2"/>
      <c r="GF62" s="2">
        <v>-327958249</v>
      </c>
      <c r="GG62" s="2">
        <v>2</v>
      </c>
      <c r="GH62" s="2">
        <v>1</v>
      </c>
      <c r="GI62" s="2">
        <v>-2</v>
      </c>
      <c r="GJ62" s="2">
        <v>0</v>
      </c>
      <c r="GK62" s="2">
        <v>0</v>
      </c>
      <c r="GL62" s="2">
        <f t="shared" si="89"/>
        <v>0</v>
      </c>
      <c r="GM62" s="2">
        <f t="shared" si="90"/>
        <v>38</v>
      </c>
      <c r="GN62" s="2">
        <f t="shared" si="91"/>
        <v>38</v>
      </c>
      <c r="GO62" s="2">
        <f t="shared" si="92"/>
        <v>0</v>
      </c>
      <c r="GP62" s="2">
        <f t="shared" si="93"/>
        <v>0</v>
      </c>
      <c r="GQ62" s="2"/>
      <c r="GR62" s="2">
        <v>0</v>
      </c>
      <c r="GS62" s="2">
        <v>3</v>
      </c>
      <c r="GT62" s="2">
        <v>0</v>
      </c>
      <c r="GU62" s="2" t="s">
        <v>6</v>
      </c>
      <c r="GV62" s="2">
        <f t="shared" si="94"/>
        <v>0</v>
      </c>
      <c r="GW62" s="2">
        <v>1</v>
      </c>
      <c r="GX62" s="2">
        <f t="shared" si="95"/>
        <v>0</v>
      </c>
      <c r="GY62" s="2"/>
      <c r="GZ62" s="2"/>
      <c r="HA62" s="2">
        <v>0</v>
      </c>
      <c r="HB62" s="2">
        <v>0</v>
      </c>
      <c r="HC62" s="2">
        <f t="shared" si="96"/>
        <v>0</v>
      </c>
      <c r="HD62" s="2"/>
      <c r="HE62" s="2" t="s">
        <v>6</v>
      </c>
      <c r="HF62" s="2" t="s">
        <v>6</v>
      </c>
      <c r="HG62" s="2"/>
      <c r="HH62" s="2"/>
      <c r="HI62" s="2"/>
      <c r="HJ62" s="2"/>
      <c r="HK62" s="2"/>
      <c r="HL62" s="2"/>
      <c r="HM62" s="2" t="s">
        <v>6</v>
      </c>
      <c r="HN62" s="2" t="s">
        <v>6</v>
      </c>
      <c r="HO62" s="2" t="s">
        <v>6</v>
      </c>
      <c r="HP62" s="2" t="s">
        <v>6</v>
      </c>
      <c r="HQ62" s="2" t="s">
        <v>6</v>
      </c>
      <c r="HR62" s="2"/>
      <c r="HS62" s="2"/>
      <c r="HT62" s="2"/>
      <c r="HU62" s="2"/>
      <c r="HV62" s="2"/>
      <c r="HW62" s="2"/>
      <c r="HX62" s="2"/>
      <c r="HY62" s="2"/>
      <c r="HZ62" s="2"/>
      <c r="IA62" s="2"/>
      <c r="IB62" s="2"/>
      <c r="IC62" s="2"/>
      <c r="ID62" s="2"/>
      <c r="IE62" s="2"/>
      <c r="IF62" s="2">
        <v>-1</v>
      </c>
      <c r="IG62" s="2"/>
      <c r="IH62" s="2"/>
      <c r="II62" s="2"/>
      <c r="IJ62" s="2"/>
      <c r="IK62" s="2">
        <v>0</v>
      </c>
      <c r="IL62" s="2"/>
      <c r="IM62" s="2"/>
      <c r="IN62" s="2"/>
      <c r="IO62" s="2"/>
      <c r="IP62" s="2"/>
      <c r="IQ62" s="2"/>
      <c r="IR62" s="2"/>
      <c r="IS62" s="2"/>
      <c r="IT62" s="2"/>
      <c r="IU62" s="2"/>
    </row>
    <row r="63" spans="1:255" x14ac:dyDescent="0.2">
      <c r="A63">
        <v>18</v>
      </c>
      <c r="B63">
        <v>1</v>
      </c>
      <c r="C63">
        <v>68</v>
      </c>
      <c r="E63" t="s">
        <v>102</v>
      </c>
      <c r="F63" t="e">
        <f>'ТЗ '!#REF!</f>
        <v>#REF!</v>
      </c>
      <c r="G63" t="s">
        <v>44</v>
      </c>
      <c r="H63" t="s">
        <v>45</v>
      </c>
      <c r="I63">
        <f>I57*J63</f>
        <v>223.48</v>
      </c>
      <c r="J63" s="208">
        <f>'5.Ведомость_списания'!F44</f>
        <v>151</v>
      </c>
      <c r="K63">
        <v>151</v>
      </c>
      <c r="O63">
        <f t="shared" si="60"/>
        <v>473</v>
      </c>
      <c r="P63">
        <f t="shared" si="61"/>
        <v>473</v>
      </c>
      <c r="Q63">
        <f t="shared" si="62"/>
        <v>0</v>
      </c>
      <c r="R63">
        <f t="shared" si="63"/>
        <v>0</v>
      </c>
      <c r="S63">
        <f t="shared" si="64"/>
        <v>0</v>
      </c>
      <c r="T63">
        <f t="shared" si="65"/>
        <v>0</v>
      </c>
      <c r="U63">
        <f t="shared" si="66"/>
        <v>0</v>
      </c>
      <c r="V63">
        <f t="shared" si="67"/>
        <v>0</v>
      </c>
      <c r="W63">
        <f t="shared" si="68"/>
        <v>0</v>
      </c>
      <c r="X63">
        <f t="shared" si="69"/>
        <v>0</v>
      </c>
      <c r="Y63">
        <f t="shared" si="70"/>
        <v>0</v>
      </c>
      <c r="AA63">
        <v>69994509</v>
      </c>
      <c r="AB63">
        <f t="shared" si="71"/>
        <v>0.28000000000000003</v>
      </c>
      <c r="AC63">
        <f t="shared" si="59"/>
        <v>0.28000000000000003</v>
      </c>
      <c r="AD63">
        <f t="shared" si="72"/>
        <v>0</v>
      </c>
      <c r="AE63">
        <f t="shared" si="73"/>
        <v>0</v>
      </c>
      <c r="AF63">
        <f t="shared" si="74"/>
        <v>0</v>
      </c>
      <c r="AG63">
        <f t="shared" si="75"/>
        <v>0</v>
      </c>
      <c r="AH63">
        <f t="shared" si="76"/>
        <v>0</v>
      </c>
      <c r="AI63">
        <f t="shared" si="77"/>
        <v>0</v>
      </c>
      <c r="AJ63">
        <f t="shared" si="78"/>
        <v>0</v>
      </c>
      <c r="AK63">
        <v>0.28000000000000003</v>
      </c>
      <c r="AL63">
        <v>0.28000000000000003</v>
      </c>
      <c r="AM63">
        <v>0</v>
      </c>
      <c r="AN63">
        <v>0</v>
      </c>
      <c r="AO63">
        <v>0</v>
      </c>
      <c r="AP63">
        <v>0</v>
      </c>
      <c r="AQ63">
        <v>0</v>
      </c>
      <c r="AR63">
        <v>0</v>
      </c>
      <c r="AS63">
        <v>0</v>
      </c>
      <c r="AT63">
        <v>0</v>
      </c>
      <c r="AU63">
        <v>0</v>
      </c>
      <c r="AV63">
        <v>1</v>
      </c>
      <c r="AW63">
        <v>1</v>
      </c>
      <c r="AZ63">
        <v>1</v>
      </c>
      <c r="BA63">
        <v>1</v>
      </c>
      <c r="BB63">
        <v>1</v>
      </c>
      <c r="BC63">
        <v>7.56</v>
      </c>
      <c r="BD63" t="s">
        <v>6</v>
      </c>
      <c r="BE63" t="s">
        <v>6</v>
      </c>
      <c r="BF63" t="s">
        <v>6</v>
      </c>
      <c r="BG63" t="s">
        <v>6</v>
      </c>
      <c r="BH63">
        <v>3</v>
      </c>
      <c r="BI63">
        <v>1</v>
      </c>
      <c r="BJ63" t="s">
        <v>46</v>
      </c>
      <c r="BM63">
        <v>500001</v>
      </c>
      <c r="BN63">
        <v>0</v>
      </c>
      <c r="BO63" t="s">
        <v>6</v>
      </c>
      <c r="BP63">
        <v>0</v>
      </c>
      <c r="BQ63">
        <v>20</v>
      </c>
      <c r="BR63">
        <v>0</v>
      </c>
      <c r="BS63">
        <v>1</v>
      </c>
      <c r="BT63">
        <v>1</v>
      </c>
      <c r="BU63">
        <v>1</v>
      </c>
      <c r="BV63">
        <v>1</v>
      </c>
      <c r="BW63">
        <v>1</v>
      </c>
      <c r="BX63">
        <v>1</v>
      </c>
      <c r="BY63" t="s">
        <v>6</v>
      </c>
      <c r="BZ63">
        <v>0</v>
      </c>
      <c r="CA63">
        <v>0</v>
      </c>
      <c r="CB63" t="s">
        <v>6</v>
      </c>
      <c r="CE63">
        <v>0</v>
      </c>
      <c r="CF63">
        <v>0</v>
      </c>
      <c r="CG63">
        <v>0</v>
      </c>
      <c r="CM63">
        <v>0</v>
      </c>
      <c r="CN63" t="s">
        <v>6</v>
      </c>
      <c r="CO63">
        <v>0</v>
      </c>
      <c r="CP63">
        <f t="shared" si="79"/>
        <v>473</v>
      </c>
      <c r="CQ63">
        <f t="shared" si="80"/>
        <v>2.1168</v>
      </c>
      <c r="CR63">
        <f t="shared" si="81"/>
        <v>0</v>
      </c>
      <c r="CS63">
        <f t="shared" si="82"/>
        <v>0</v>
      </c>
      <c r="CT63">
        <f t="shared" si="83"/>
        <v>0</v>
      </c>
      <c r="CU63">
        <f t="shared" si="84"/>
        <v>0</v>
      </c>
      <c r="CV63">
        <f t="shared" si="85"/>
        <v>0</v>
      </c>
      <c r="CW63">
        <f t="shared" si="86"/>
        <v>0</v>
      </c>
      <c r="CX63">
        <f t="shared" si="87"/>
        <v>0</v>
      </c>
      <c r="CY63">
        <f>(S63+R63)*(BZ63/100)</f>
        <v>0</v>
      </c>
      <c r="CZ63">
        <f>(S63+R63)*(CA63/100)</f>
        <v>0</v>
      </c>
      <c r="DC63" t="s">
        <v>6</v>
      </c>
      <c r="DD63" t="s">
        <v>6</v>
      </c>
      <c r="DE63" t="s">
        <v>6</v>
      </c>
      <c r="DF63" t="s">
        <v>6</v>
      </c>
      <c r="DG63" t="s">
        <v>6</v>
      </c>
      <c r="DH63" t="s">
        <v>6</v>
      </c>
      <c r="DI63" t="s">
        <v>6</v>
      </c>
      <c r="DJ63" t="s">
        <v>6</v>
      </c>
      <c r="DK63" t="s">
        <v>6</v>
      </c>
      <c r="DL63" t="s">
        <v>6</v>
      </c>
      <c r="DM63" t="s">
        <v>6</v>
      </c>
      <c r="DN63">
        <v>0</v>
      </c>
      <c r="DO63">
        <v>0</v>
      </c>
      <c r="DP63">
        <v>1</v>
      </c>
      <c r="DQ63">
        <v>1</v>
      </c>
      <c r="DU63">
        <v>1003</v>
      </c>
      <c r="DV63" t="s">
        <v>45</v>
      </c>
      <c r="DW63" t="e">
        <f>'ТЗ '!#REF!</f>
        <v>#REF!</v>
      </c>
      <c r="DX63">
        <v>1</v>
      </c>
      <c r="DZ63" t="s">
        <v>6</v>
      </c>
      <c r="EA63" t="s">
        <v>6</v>
      </c>
      <c r="EB63" t="s">
        <v>6</v>
      </c>
      <c r="EC63" t="s">
        <v>6</v>
      </c>
      <c r="EE63">
        <v>35949445</v>
      </c>
      <c r="EF63">
        <v>20</v>
      </c>
      <c r="EG63" t="s">
        <v>31</v>
      </c>
      <c r="EH63">
        <v>0</v>
      </c>
      <c r="EI63" t="s">
        <v>6</v>
      </c>
      <c r="EJ63">
        <v>1</v>
      </c>
      <c r="EK63">
        <v>500001</v>
      </c>
      <c r="EL63" t="s">
        <v>32</v>
      </c>
      <c r="EM63" t="s">
        <v>33</v>
      </c>
      <c r="EO63" t="s">
        <v>6</v>
      </c>
      <c r="EQ63">
        <v>0</v>
      </c>
      <c r="ER63">
        <v>2</v>
      </c>
      <c r="ES63">
        <v>0.28000000000000003</v>
      </c>
      <c r="ET63">
        <v>0</v>
      </c>
      <c r="EU63">
        <v>0</v>
      </c>
      <c r="EV63">
        <v>0</v>
      </c>
      <c r="EW63">
        <v>0</v>
      </c>
      <c r="EX63">
        <v>0</v>
      </c>
      <c r="EZ63">
        <v>5</v>
      </c>
      <c r="FC63">
        <v>0</v>
      </c>
      <c r="FD63">
        <v>18</v>
      </c>
      <c r="FF63">
        <v>2</v>
      </c>
      <c r="FQ63">
        <v>0</v>
      </c>
      <c r="FR63">
        <f t="shared" si="88"/>
        <v>0</v>
      </c>
      <c r="FS63">
        <v>0</v>
      </c>
      <c r="FX63">
        <v>0</v>
      </c>
      <c r="FY63">
        <v>0</v>
      </c>
      <c r="GA63" t="s">
        <v>47</v>
      </c>
      <c r="GD63">
        <v>1</v>
      </c>
      <c r="GF63">
        <v>-327958249</v>
      </c>
      <c r="GG63">
        <v>2</v>
      </c>
      <c r="GH63">
        <v>3</v>
      </c>
      <c r="GI63">
        <v>5</v>
      </c>
      <c r="GJ63">
        <v>0</v>
      </c>
      <c r="GK63">
        <v>0</v>
      </c>
      <c r="GL63">
        <f t="shared" si="89"/>
        <v>0</v>
      </c>
      <c r="GM63">
        <f t="shared" si="90"/>
        <v>473</v>
      </c>
      <c r="GN63">
        <f t="shared" si="91"/>
        <v>473</v>
      </c>
      <c r="GO63">
        <f t="shared" si="92"/>
        <v>0</v>
      </c>
      <c r="GP63">
        <f t="shared" si="93"/>
        <v>0</v>
      </c>
      <c r="GR63">
        <v>1</v>
      </c>
      <c r="GS63">
        <v>1</v>
      </c>
      <c r="GT63">
        <v>0</v>
      </c>
      <c r="GU63" t="s">
        <v>6</v>
      </c>
      <c r="GV63">
        <f t="shared" si="94"/>
        <v>0</v>
      </c>
      <c r="GW63">
        <v>1</v>
      </c>
      <c r="GX63">
        <f t="shared" si="95"/>
        <v>0</v>
      </c>
      <c r="HA63">
        <v>0</v>
      </c>
      <c r="HB63">
        <v>0</v>
      </c>
      <c r="HC63">
        <f t="shared" si="96"/>
        <v>0</v>
      </c>
      <c r="HE63" t="s">
        <v>35</v>
      </c>
      <c r="HF63" t="s">
        <v>36</v>
      </c>
      <c r="HM63" t="s">
        <v>6</v>
      </c>
      <c r="HN63" t="s">
        <v>6</v>
      </c>
      <c r="HO63" t="s">
        <v>6</v>
      </c>
      <c r="HP63" t="s">
        <v>6</v>
      </c>
      <c r="HQ63" t="s">
        <v>6</v>
      </c>
      <c r="IF63">
        <v>-1</v>
      </c>
      <c r="IK63">
        <v>0</v>
      </c>
    </row>
    <row r="64" spans="1:255" x14ac:dyDescent="0.2">
      <c r="A64" s="2">
        <v>18</v>
      </c>
      <c r="B64" s="2">
        <v>1</v>
      </c>
      <c r="C64" s="2">
        <v>54</v>
      </c>
      <c r="D64" s="2"/>
      <c r="E64" s="2" t="s">
        <v>103</v>
      </c>
      <c r="F64" s="2" t="s">
        <v>49</v>
      </c>
      <c r="G64" s="2" t="s">
        <v>50</v>
      </c>
      <c r="H64" s="2" t="s">
        <v>45</v>
      </c>
      <c r="I64" s="2">
        <f>I56*J64</f>
        <v>118.4</v>
      </c>
      <c r="J64" s="2">
        <v>80</v>
      </c>
      <c r="K64" s="2">
        <v>80</v>
      </c>
      <c r="L64" s="2"/>
      <c r="M64" s="2"/>
      <c r="N64" s="2"/>
      <c r="O64" s="2">
        <f t="shared" si="60"/>
        <v>206</v>
      </c>
      <c r="P64" s="2">
        <f t="shared" si="61"/>
        <v>206</v>
      </c>
      <c r="Q64" s="2">
        <f t="shared" si="62"/>
        <v>0</v>
      </c>
      <c r="R64" s="2">
        <f t="shared" si="63"/>
        <v>0</v>
      </c>
      <c r="S64" s="2">
        <f t="shared" si="64"/>
        <v>0</v>
      </c>
      <c r="T64" s="2">
        <f t="shared" si="65"/>
        <v>0</v>
      </c>
      <c r="U64" s="2">
        <f t="shared" si="66"/>
        <v>0</v>
      </c>
      <c r="V64" s="2">
        <f t="shared" si="67"/>
        <v>0</v>
      </c>
      <c r="W64" s="2">
        <f t="shared" si="68"/>
        <v>0</v>
      </c>
      <c r="X64" s="2">
        <f t="shared" si="69"/>
        <v>0</v>
      </c>
      <c r="Y64" s="2">
        <f t="shared" si="70"/>
        <v>0</v>
      </c>
      <c r="Z64" s="2"/>
      <c r="AA64" s="2">
        <v>69994508</v>
      </c>
      <c r="AB64" s="2">
        <f t="shared" si="71"/>
        <v>1.74</v>
      </c>
      <c r="AC64" s="2">
        <f t="shared" si="59"/>
        <v>1.74</v>
      </c>
      <c r="AD64" s="2">
        <f t="shared" si="72"/>
        <v>0</v>
      </c>
      <c r="AE64" s="2">
        <f t="shared" si="73"/>
        <v>0</v>
      </c>
      <c r="AF64" s="2">
        <f t="shared" si="74"/>
        <v>0</v>
      </c>
      <c r="AG64" s="2">
        <f t="shared" si="75"/>
        <v>0</v>
      </c>
      <c r="AH64" s="2">
        <f t="shared" si="76"/>
        <v>0</v>
      </c>
      <c r="AI64" s="2">
        <f t="shared" si="77"/>
        <v>0</v>
      </c>
      <c r="AJ64" s="2">
        <f t="shared" si="78"/>
        <v>0</v>
      </c>
      <c r="AK64" s="2">
        <v>1.74</v>
      </c>
      <c r="AL64" s="110">
        <f>'1.Лок.смета.и.Акт'!F105</f>
        <v>1.74</v>
      </c>
      <c r="AM64" s="2">
        <v>0</v>
      </c>
      <c r="AN64" s="2">
        <v>0</v>
      </c>
      <c r="AO64" s="2">
        <v>0</v>
      </c>
      <c r="AP64" s="2">
        <v>0</v>
      </c>
      <c r="AQ64" s="2">
        <v>0</v>
      </c>
      <c r="AR64" s="2">
        <v>0</v>
      </c>
      <c r="AS64" s="2">
        <v>0</v>
      </c>
      <c r="AT64" s="2">
        <v>0</v>
      </c>
      <c r="AU64" s="2">
        <v>0</v>
      </c>
      <c r="AV64" s="2">
        <v>1</v>
      </c>
      <c r="AW64" s="2">
        <v>1</v>
      </c>
      <c r="AX64" s="2"/>
      <c r="AY64" s="2"/>
      <c r="AZ64" s="2">
        <v>1</v>
      </c>
      <c r="BA64" s="2">
        <v>1</v>
      </c>
      <c r="BB64" s="2">
        <v>1</v>
      </c>
      <c r="BC64" s="2">
        <v>1</v>
      </c>
      <c r="BD64" s="2" t="s">
        <v>6</v>
      </c>
      <c r="BE64" s="2" t="s">
        <v>6</v>
      </c>
      <c r="BF64" s="2" t="s">
        <v>6</v>
      </c>
      <c r="BG64" s="2" t="s">
        <v>6</v>
      </c>
      <c r="BH64" s="2">
        <v>3</v>
      </c>
      <c r="BI64" s="2">
        <v>1</v>
      </c>
      <c r="BJ64" s="2" t="s">
        <v>51</v>
      </c>
      <c r="BK64" s="2"/>
      <c r="BL64" s="2"/>
      <c r="BM64" s="2">
        <v>500001</v>
      </c>
      <c r="BN64" s="2">
        <v>0</v>
      </c>
      <c r="BO64" s="2" t="s">
        <v>6</v>
      </c>
      <c r="BP64" s="2">
        <v>0</v>
      </c>
      <c r="BQ64" s="2">
        <v>20</v>
      </c>
      <c r="BR64" s="2">
        <v>0</v>
      </c>
      <c r="BS64" s="2">
        <v>1</v>
      </c>
      <c r="BT64" s="2">
        <v>1</v>
      </c>
      <c r="BU64" s="2">
        <v>1</v>
      </c>
      <c r="BV64" s="2">
        <v>1</v>
      </c>
      <c r="BW64" s="2">
        <v>1</v>
      </c>
      <c r="BX64" s="2">
        <v>1</v>
      </c>
      <c r="BY64" s="2" t="s">
        <v>6</v>
      </c>
      <c r="BZ64" s="2">
        <v>0</v>
      </c>
      <c r="CA64" s="2">
        <v>0</v>
      </c>
      <c r="CB64" s="2" t="s">
        <v>6</v>
      </c>
      <c r="CC64" s="2"/>
      <c r="CD64" s="2"/>
      <c r="CE64" s="2">
        <v>0</v>
      </c>
      <c r="CF64" s="2">
        <v>0</v>
      </c>
      <c r="CG64" s="2">
        <v>0</v>
      </c>
      <c r="CH64" s="2"/>
      <c r="CI64" s="2"/>
      <c r="CJ64" s="2"/>
      <c r="CK64" s="2"/>
      <c r="CL64" s="2"/>
      <c r="CM64" s="2">
        <v>0</v>
      </c>
      <c r="CN64" s="2" t="s">
        <v>6</v>
      </c>
      <c r="CO64" s="2">
        <v>0</v>
      </c>
      <c r="CP64" s="2">
        <f t="shared" si="79"/>
        <v>206</v>
      </c>
      <c r="CQ64" s="2">
        <f t="shared" si="80"/>
        <v>1.74</v>
      </c>
      <c r="CR64" s="2">
        <f t="shared" si="81"/>
        <v>0</v>
      </c>
      <c r="CS64" s="2">
        <f t="shared" si="82"/>
        <v>0</v>
      </c>
      <c r="CT64" s="2">
        <f t="shared" si="83"/>
        <v>0</v>
      </c>
      <c r="CU64" s="2">
        <f t="shared" si="84"/>
        <v>0</v>
      </c>
      <c r="CV64" s="2">
        <f t="shared" si="85"/>
        <v>0</v>
      </c>
      <c r="CW64" s="2">
        <f t="shared" si="86"/>
        <v>0</v>
      </c>
      <c r="CX64" s="2">
        <f t="shared" si="87"/>
        <v>0</v>
      </c>
      <c r="CY64" s="2">
        <f>(((S64+(R64*IF(0,0,1)))*AT64)/100)</f>
        <v>0</v>
      </c>
      <c r="CZ64" s="2">
        <f>(((S64+(R64*IF(0,0,1)))*AU64)/100)</f>
        <v>0</v>
      </c>
      <c r="DA64" s="2"/>
      <c r="DB64" s="2"/>
      <c r="DC64" s="2" t="s">
        <v>6</v>
      </c>
      <c r="DD64" s="2" t="s">
        <v>6</v>
      </c>
      <c r="DE64" s="2" t="s">
        <v>6</v>
      </c>
      <c r="DF64" s="2" t="s">
        <v>6</v>
      </c>
      <c r="DG64" s="2" t="s">
        <v>6</v>
      </c>
      <c r="DH64" s="2" t="s">
        <v>6</v>
      </c>
      <c r="DI64" s="2" t="s">
        <v>6</v>
      </c>
      <c r="DJ64" s="2" t="s">
        <v>6</v>
      </c>
      <c r="DK64" s="2" t="s">
        <v>6</v>
      </c>
      <c r="DL64" s="2" t="s">
        <v>6</v>
      </c>
      <c r="DM64" s="2" t="s">
        <v>6</v>
      </c>
      <c r="DN64" s="2">
        <v>0</v>
      </c>
      <c r="DO64" s="2">
        <v>0</v>
      </c>
      <c r="DP64" s="2">
        <v>1</v>
      </c>
      <c r="DQ64" s="2">
        <v>1</v>
      </c>
      <c r="DR64" s="2"/>
      <c r="DS64" s="2"/>
      <c r="DT64" s="2"/>
      <c r="DU64" s="2">
        <v>1003</v>
      </c>
      <c r="DV64" s="2" t="s">
        <v>45</v>
      </c>
      <c r="DW64" s="2" t="s">
        <v>45</v>
      </c>
      <c r="DX64" s="2">
        <v>1</v>
      </c>
      <c r="DY64" s="2"/>
      <c r="DZ64" s="2" t="s">
        <v>6</v>
      </c>
      <c r="EA64" s="2" t="s">
        <v>6</v>
      </c>
      <c r="EB64" s="2" t="s">
        <v>6</v>
      </c>
      <c r="EC64" s="2" t="s">
        <v>6</v>
      </c>
      <c r="ED64" s="2"/>
      <c r="EE64" s="2">
        <v>35949445</v>
      </c>
      <c r="EF64" s="2">
        <v>20</v>
      </c>
      <c r="EG64" s="2" t="s">
        <v>31</v>
      </c>
      <c r="EH64" s="2">
        <v>0</v>
      </c>
      <c r="EI64" s="2" t="s">
        <v>6</v>
      </c>
      <c r="EJ64" s="2">
        <v>1</v>
      </c>
      <c r="EK64" s="2">
        <v>500001</v>
      </c>
      <c r="EL64" s="2" t="s">
        <v>32</v>
      </c>
      <c r="EM64" s="2" t="s">
        <v>33</v>
      </c>
      <c r="EN64" s="2"/>
      <c r="EO64" s="2" t="s">
        <v>6</v>
      </c>
      <c r="EP64" s="2"/>
      <c r="EQ64" s="2">
        <v>0</v>
      </c>
      <c r="ER64" s="2">
        <v>1.74</v>
      </c>
      <c r="ES64" s="110">
        <f>'1.Лок.смета.и.Акт'!F105</f>
        <v>1.74</v>
      </c>
      <c r="ET64" s="2">
        <v>0</v>
      </c>
      <c r="EU64" s="2">
        <v>0</v>
      </c>
      <c r="EV64" s="2">
        <v>0</v>
      </c>
      <c r="EW64" s="2">
        <v>0</v>
      </c>
      <c r="EX64" s="2">
        <v>0</v>
      </c>
      <c r="EY64" s="2"/>
      <c r="EZ64" s="2"/>
      <c r="FA64" s="2"/>
      <c r="FB64" s="2"/>
      <c r="FC64" s="2"/>
      <c r="FD64" s="2"/>
      <c r="FE64" s="2"/>
      <c r="FF64" s="2"/>
      <c r="FG64" s="2"/>
      <c r="FH64" s="2"/>
      <c r="FI64" s="2"/>
      <c r="FJ64" s="2"/>
      <c r="FK64" s="2"/>
      <c r="FL64" s="2"/>
      <c r="FM64" s="2"/>
      <c r="FN64" s="2"/>
      <c r="FO64" s="2"/>
      <c r="FP64" s="2"/>
      <c r="FQ64" s="2">
        <v>0</v>
      </c>
      <c r="FR64" s="2">
        <f t="shared" si="88"/>
        <v>0</v>
      </c>
      <c r="FS64" s="2">
        <v>0</v>
      </c>
      <c r="FT64" s="2"/>
      <c r="FU64" s="2"/>
      <c r="FV64" s="2"/>
      <c r="FW64" s="2"/>
      <c r="FX64" s="2">
        <v>0</v>
      </c>
      <c r="FY64" s="2">
        <v>0</v>
      </c>
      <c r="FZ64" s="2"/>
      <c r="GA64" s="2" t="s">
        <v>6</v>
      </c>
      <c r="GB64" s="2"/>
      <c r="GC64" s="2"/>
      <c r="GD64" s="2">
        <v>1</v>
      </c>
      <c r="GE64" s="2"/>
      <c r="GF64" s="2">
        <v>-887129780</v>
      </c>
      <c r="GG64" s="2">
        <v>2</v>
      </c>
      <c r="GH64" s="2">
        <v>1</v>
      </c>
      <c r="GI64" s="2">
        <v>-2</v>
      </c>
      <c r="GJ64" s="2">
        <v>0</v>
      </c>
      <c r="GK64" s="2">
        <v>0</v>
      </c>
      <c r="GL64" s="2">
        <f t="shared" si="89"/>
        <v>0</v>
      </c>
      <c r="GM64" s="2">
        <f t="shared" si="90"/>
        <v>206</v>
      </c>
      <c r="GN64" s="2">
        <f t="shared" si="91"/>
        <v>206</v>
      </c>
      <c r="GO64" s="2">
        <f t="shared" si="92"/>
        <v>0</v>
      </c>
      <c r="GP64" s="2">
        <f t="shared" si="93"/>
        <v>0</v>
      </c>
      <c r="GQ64" s="2"/>
      <c r="GR64" s="2">
        <v>0</v>
      </c>
      <c r="GS64" s="2">
        <v>3</v>
      </c>
      <c r="GT64" s="2">
        <v>0</v>
      </c>
      <c r="GU64" s="2" t="s">
        <v>6</v>
      </c>
      <c r="GV64" s="2">
        <f t="shared" si="94"/>
        <v>0</v>
      </c>
      <c r="GW64" s="2">
        <v>1</v>
      </c>
      <c r="GX64" s="2">
        <f t="shared" si="95"/>
        <v>0</v>
      </c>
      <c r="GY64" s="2"/>
      <c r="GZ64" s="2"/>
      <c r="HA64" s="2">
        <v>0</v>
      </c>
      <c r="HB64" s="2">
        <v>0</v>
      </c>
      <c r="HC64" s="2">
        <f t="shared" si="96"/>
        <v>0</v>
      </c>
      <c r="HD64" s="2"/>
      <c r="HE64" s="2" t="s">
        <v>6</v>
      </c>
      <c r="HF64" s="2" t="s">
        <v>6</v>
      </c>
      <c r="HG64" s="2"/>
      <c r="HH64" s="2"/>
      <c r="HI64" s="2"/>
      <c r="HJ64" s="2"/>
      <c r="HK64" s="2"/>
      <c r="HL64" s="2"/>
      <c r="HM64" s="2" t="s">
        <v>6</v>
      </c>
      <c r="HN64" s="2" t="s">
        <v>6</v>
      </c>
      <c r="HO64" s="2" t="s">
        <v>6</v>
      </c>
      <c r="HP64" s="2" t="s">
        <v>6</v>
      </c>
      <c r="HQ64" s="2" t="s">
        <v>6</v>
      </c>
      <c r="HR64" s="2"/>
      <c r="HS64" s="2"/>
      <c r="HT64" s="2"/>
      <c r="HU64" s="2"/>
      <c r="HV64" s="2"/>
      <c r="HW64" s="2"/>
      <c r="HX64" s="2"/>
      <c r="HY64" s="2"/>
      <c r="HZ64" s="2"/>
      <c r="IA64" s="2"/>
      <c r="IB64" s="2"/>
      <c r="IC64" s="2"/>
      <c r="ID64" s="2"/>
      <c r="IE64" s="2"/>
      <c r="IF64" s="2">
        <v>-1</v>
      </c>
      <c r="IG64" s="2"/>
      <c r="IH64" s="2"/>
      <c r="II64" s="2"/>
      <c r="IJ64" s="2"/>
      <c r="IK64" s="2">
        <v>0</v>
      </c>
      <c r="IL64" s="2"/>
      <c r="IM64" s="2"/>
      <c r="IN64" s="2"/>
      <c r="IO64" s="2"/>
      <c r="IP64" s="2"/>
      <c r="IQ64" s="2"/>
      <c r="IR64" s="2"/>
      <c r="IS64" s="2"/>
      <c r="IT64" s="2"/>
      <c r="IU64" s="2"/>
    </row>
    <row r="65" spans="1:255" x14ac:dyDescent="0.2">
      <c r="A65">
        <v>18</v>
      </c>
      <c r="B65">
        <v>1</v>
      </c>
      <c r="C65">
        <v>69</v>
      </c>
      <c r="E65" t="s">
        <v>103</v>
      </c>
      <c r="F65" t="e">
        <f>'ТЗ '!#REF!</f>
        <v>#REF!</v>
      </c>
      <c r="G65" t="s">
        <v>50</v>
      </c>
      <c r="H65" t="s">
        <v>45</v>
      </c>
      <c r="I65">
        <f>I57*J65</f>
        <v>118.4</v>
      </c>
      <c r="J65" s="208">
        <f>'5.Ведомость_списания'!F45</f>
        <v>80</v>
      </c>
      <c r="K65">
        <v>80</v>
      </c>
      <c r="O65">
        <f t="shared" si="60"/>
        <v>251</v>
      </c>
      <c r="P65">
        <f t="shared" si="61"/>
        <v>251</v>
      </c>
      <c r="Q65">
        <f t="shared" si="62"/>
        <v>0</v>
      </c>
      <c r="R65">
        <f t="shared" si="63"/>
        <v>0</v>
      </c>
      <c r="S65">
        <f t="shared" si="64"/>
        <v>0</v>
      </c>
      <c r="T65">
        <f t="shared" si="65"/>
        <v>0</v>
      </c>
      <c r="U65">
        <f t="shared" si="66"/>
        <v>0</v>
      </c>
      <c r="V65">
        <f t="shared" si="67"/>
        <v>0</v>
      </c>
      <c r="W65">
        <f t="shared" si="68"/>
        <v>0</v>
      </c>
      <c r="X65">
        <f t="shared" si="69"/>
        <v>0</v>
      </c>
      <c r="Y65">
        <f t="shared" si="70"/>
        <v>0</v>
      </c>
      <c r="AA65">
        <v>69994509</v>
      </c>
      <c r="AB65">
        <f t="shared" si="71"/>
        <v>0.28000000000000003</v>
      </c>
      <c r="AC65">
        <f t="shared" si="59"/>
        <v>0.28000000000000003</v>
      </c>
      <c r="AD65">
        <f t="shared" si="72"/>
        <v>0</v>
      </c>
      <c r="AE65">
        <f t="shared" si="73"/>
        <v>0</v>
      </c>
      <c r="AF65">
        <f t="shared" si="74"/>
        <v>0</v>
      </c>
      <c r="AG65">
        <f t="shared" si="75"/>
        <v>0</v>
      </c>
      <c r="AH65">
        <f t="shared" si="76"/>
        <v>0</v>
      </c>
      <c r="AI65">
        <f t="shared" si="77"/>
        <v>0</v>
      </c>
      <c r="AJ65">
        <f t="shared" si="78"/>
        <v>0</v>
      </c>
      <c r="AK65">
        <v>0.28000000000000003</v>
      </c>
      <c r="AL65">
        <v>0.28000000000000003</v>
      </c>
      <c r="AM65">
        <v>0</v>
      </c>
      <c r="AN65">
        <v>0</v>
      </c>
      <c r="AO65">
        <v>0</v>
      </c>
      <c r="AP65">
        <v>0</v>
      </c>
      <c r="AQ65">
        <v>0</v>
      </c>
      <c r="AR65">
        <v>0</v>
      </c>
      <c r="AS65">
        <v>0</v>
      </c>
      <c r="AT65">
        <v>0</v>
      </c>
      <c r="AU65">
        <v>0</v>
      </c>
      <c r="AV65">
        <v>1</v>
      </c>
      <c r="AW65">
        <v>1</v>
      </c>
      <c r="AZ65">
        <v>1</v>
      </c>
      <c r="BA65">
        <v>1</v>
      </c>
      <c r="BB65">
        <v>1</v>
      </c>
      <c r="BC65">
        <v>7.56</v>
      </c>
      <c r="BD65" t="s">
        <v>6</v>
      </c>
      <c r="BE65" t="s">
        <v>6</v>
      </c>
      <c r="BF65" t="s">
        <v>6</v>
      </c>
      <c r="BG65" t="s">
        <v>6</v>
      </c>
      <c r="BH65">
        <v>3</v>
      </c>
      <c r="BI65">
        <v>1</v>
      </c>
      <c r="BJ65" t="s">
        <v>51</v>
      </c>
      <c r="BM65">
        <v>500001</v>
      </c>
      <c r="BN65">
        <v>0</v>
      </c>
      <c r="BO65" t="s">
        <v>6</v>
      </c>
      <c r="BP65">
        <v>0</v>
      </c>
      <c r="BQ65">
        <v>20</v>
      </c>
      <c r="BR65">
        <v>0</v>
      </c>
      <c r="BS65">
        <v>1</v>
      </c>
      <c r="BT65">
        <v>1</v>
      </c>
      <c r="BU65">
        <v>1</v>
      </c>
      <c r="BV65">
        <v>1</v>
      </c>
      <c r="BW65">
        <v>1</v>
      </c>
      <c r="BX65">
        <v>1</v>
      </c>
      <c r="BY65" t="s">
        <v>6</v>
      </c>
      <c r="BZ65">
        <v>0</v>
      </c>
      <c r="CA65">
        <v>0</v>
      </c>
      <c r="CB65" t="s">
        <v>6</v>
      </c>
      <c r="CE65">
        <v>0</v>
      </c>
      <c r="CF65">
        <v>0</v>
      </c>
      <c r="CG65">
        <v>0</v>
      </c>
      <c r="CM65">
        <v>0</v>
      </c>
      <c r="CN65" t="s">
        <v>6</v>
      </c>
      <c r="CO65">
        <v>0</v>
      </c>
      <c r="CP65">
        <f t="shared" si="79"/>
        <v>251</v>
      </c>
      <c r="CQ65">
        <f t="shared" si="80"/>
        <v>2.1168</v>
      </c>
      <c r="CR65">
        <f t="shared" si="81"/>
        <v>0</v>
      </c>
      <c r="CS65">
        <f t="shared" si="82"/>
        <v>0</v>
      </c>
      <c r="CT65">
        <f t="shared" si="83"/>
        <v>0</v>
      </c>
      <c r="CU65">
        <f t="shared" si="84"/>
        <v>0</v>
      </c>
      <c r="CV65">
        <f t="shared" si="85"/>
        <v>0</v>
      </c>
      <c r="CW65">
        <f t="shared" si="86"/>
        <v>0</v>
      </c>
      <c r="CX65">
        <f t="shared" si="87"/>
        <v>0</v>
      </c>
      <c r="CY65">
        <f>(S65+R65)*(BZ65/100)</f>
        <v>0</v>
      </c>
      <c r="CZ65">
        <f>(S65+R65)*(CA65/100)</f>
        <v>0</v>
      </c>
      <c r="DC65" t="s">
        <v>6</v>
      </c>
      <c r="DD65" t="s">
        <v>6</v>
      </c>
      <c r="DE65" t="s">
        <v>6</v>
      </c>
      <c r="DF65" t="s">
        <v>6</v>
      </c>
      <c r="DG65" t="s">
        <v>6</v>
      </c>
      <c r="DH65" t="s">
        <v>6</v>
      </c>
      <c r="DI65" t="s">
        <v>6</v>
      </c>
      <c r="DJ65" t="s">
        <v>6</v>
      </c>
      <c r="DK65" t="s">
        <v>6</v>
      </c>
      <c r="DL65" t="s">
        <v>6</v>
      </c>
      <c r="DM65" t="s">
        <v>6</v>
      </c>
      <c r="DN65">
        <v>0</v>
      </c>
      <c r="DO65">
        <v>0</v>
      </c>
      <c r="DP65">
        <v>1</v>
      </c>
      <c r="DQ65">
        <v>1</v>
      </c>
      <c r="DU65">
        <v>1003</v>
      </c>
      <c r="DV65" t="s">
        <v>45</v>
      </c>
      <c r="DW65" t="e">
        <f>'ТЗ '!#REF!</f>
        <v>#REF!</v>
      </c>
      <c r="DX65">
        <v>1</v>
      </c>
      <c r="DZ65" t="s">
        <v>6</v>
      </c>
      <c r="EA65" t="s">
        <v>6</v>
      </c>
      <c r="EB65" t="s">
        <v>6</v>
      </c>
      <c r="EC65" t="s">
        <v>6</v>
      </c>
      <c r="EE65">
        <v>35949445</v>
      </c>
      <c r="EF65">
        <v>20</v>
      </c>
      <c r="EG65" t="s">
        <v>31</v>
      </c>
      <c r="EH65">
        <v>0</v>
      </c>
      <c r="EI65" t="s">
        <v>6</v>
      </c>
      <c r="EJ65">
        <v>1</v>
      </c>
      <c r="EK65">
        <v>500001</v>
      </c>
      <c r="EL65" t="s">
        <v>32</v>
      </c>
      <c r="EM65" t="s">
        <v>33</v>
      </c>
      <c r="EO65" t="s">
        <v>6</v>
      </c>
      <c r="EQ65">
        <v>0</v>
      </c>
      <c r="ER65">
        <v>2</v>
      </c>
      <c r="ES65">
        <v>0.28000000000000003</v>
      </c>
      <c r="ET65">
        <v>0</v>
      </c>
      <c r="EU65">
        <v>0</v>
      </c>
      <c r="EV65">
        <v>0</v>
      </c>
      <c r="EW65">
        <v>0</v>
      </c>
      <c r="EX65">
        <v>0</v>
      </c>
      <c r="EZ65">
        <v>5</v>
      </c>
      <c r="FC65">
        <v>0</v>
      </c>
      <c r="FD65">
        <v>18</v>
      </c>
      <c r="FF65">
        <v>2</v>
      </c>
      <c r="FQ65">
        <v>0</v>
      </c>
      <c r="FR65">
        <f t="shared" si="88"/>
        <v>0</v>
      </c>
      <c r="FS65">
        <v>0</v>
      </c>
      <c r="FX65">
        <v>0</v>
      </c>
      <c r="FY65">
        <v>0</v>
      </c>
      <c r="GA65" t="s">
        <v>47</v>
      </c>
      <c r="GD65">
        <v>1</v>
      </c>
      <c r="GF65">
        <v>-887129780</v>
      </c>
      <c r="GG65">
        <v>2</v>
      </c>
      <c r="GH65">
        <v>3</v>
      </c>
      <c r="GI65">
        <v>5</v>
      </c>
      <c r="GJ65">
        <v>0</v>
      </c>
      <c r="GK65">
        <v>0</v>
      </c>
      <c r="GL65">
        <f t="shared" si="89"/>
        <v>0</v>
      </c>
      <c r="GM65">
        <f t="shared" si="90"/>
        <v>251</v>
      </c>
      <c r="GN65">
        <f t="shared" si="91"/>
        <v>251</v>
      </c>
      <c r="GO65">
        <f t="shared" si="92"/>
        <v>0</v>
      </c>
      <c r="GP65">
        <f t="shared" si="93"/>
        <v>0</v>
      </c>
      <c r="GR65">
        <v>1</v>
      </c>
      <c r="GS65">
        <v>1</v>
      </c>
      <c r="GT65">
        <v>0</v>
      </c>
      <c r="GU65" t="s">
        <v>6</v>
      </c>
      <c r="GV65">
        <f t="shared" si="94"/>
        <v>0</v>
      </c>
      <c r="GW65">
        <v>1</v>
      </c>
      <c r="GX65">
        <f t="shared" si="95"/>
        <v>0</v>
      </c>
      <c r="HA65">
        <v>0</v>
      </c>
      <c r="HB65">
        <v>0</v>
      </c>
      <c r="HC65">
        <f t="shared" si="96"/>
        <v>0</v>
      </c>
      <c r="HE65" t="s">
        <v>35</v>
      </c>
      <c r="HF65" t="s">
        <v>36</v>
      </c>
      <c r="HM65" t="s">
        <v>6</v>
      </c>
      <c r="HN65" t="s">
        <v>6</v>
      </c>
      <c r="HO65" t="s">
        <v>6</v>
      </c>
      <c r="HP65" t="s">
        <v>6</v>
      </c>
      <c r="HQ65" t="s">
        <v>6</v>
      </c>
      <c r="IF65">
        <v>-1</v>
      </c>
      <c r="IK65">
        <v>0</v>
      </c>
    </row>
    <row r="66" spans="1:255" x14ac:dyDescent="0.2">
      <c r="A66" s="2">
        <v>18</v>
      </c>
      <c r="B66" s="2">
        <v>1</v>
      </c>
      <c r="C66" s="2">
        <v>55</v>
      </c>
      <c r="D66" s="2"/>
      <c r="E66" s="2" t="s">
        <v>104</v>
      </c>
      <c r="F66" s="2" t="s">
        <v>53</v>
      </c>
      <c r="G66" s="2" t="s">
        <v>54</v>
      </c>
      <c r="H66" s="2" t="s">
        <v>45</v>
      </c>
      <c r="I66" s="2">
        <f>I56*J66</f>
        <v>173.16</v>
      </c>
      <c r="J66" s="2">
        <v>117</v>
      </c>
      <c r="K66" s="2">
        <v>117</v>
      </c>
      <c r="L66" s="2"/>
      <c r="M66" s="2"/>
      <c r="N66" s="2"/>
      <c r="O66" s="2">
        <f t="shared" si="60"/>
        <v>145</v>
      </c>
      <c r="P66" s="2">
        <f t="shared" si="61"/>
        <v>145</v>
      </c>
      <c r="Q66" s="2">
        <f t="shared" si="62"/>
        <v>0</v>
      </c>
      <c r="R66" s="2">
        <f t="shared" si="63"/>
        <v>0</v>
      </c>
      <c r="S66" s="2">
        <f t="shared" si="64"/>
        <v>0</v>
      </c>
      <c r="T66" s="2">
        <f t="shared" si="65"/>
        <v>0</v>
      </c>
      <c r="U66" s="2">
        <f t="shared" si="66"/>
        <v>0</v>
      </c>
      <c r="V66" s="2">
        <f t="shared" si="67"/>
        <v>0</v>
      </c>
      <c r="W66" s="2">
        <f t="shared" si="68"/>
        <v>0</v>
      </c>
      <c r="X66" s="2">
        <f t="shared" si="69"/>
        <v>0</v>
      </c>
      <c r="Y66" s="2">
        <f t="shared" si="70"/>
        <v>0</v>
      </c>
      <c r="Z66" s="2"/>
      <c r="AA66" s="2">
        <v>69994508</v>
      </c>
      <c r="AB66" s="2">
        <f t="shared" si="71"/>
        <v>0.84</v>
      </c>
      <c r="AC66" s="2">
        <f t="shared" si="59"/>
        <v>0.84</v>
      </c>
      <c r="AD66" s="2">
        <f t="shared" si="72"/>
        <v>0</v>
      </c>
      <c r="AE66" s="2">
        <f t="shared" si="73"/>
        <v>0</v>
      </c>
      <c r="AF66" s="2">
        <f t="shared" si="74"/>
        <v>0</v>
      </c>
      <c r="AG66" s="2">
        <f t="shared" si="75"/>
        <v>0</v>
      </c>
      <c r="AH66" s="2">
        <f t="shared" si="76"/>
        <v>0</v>
      </c>
      <c r="AI66" s="2">
        <f t="shared" si="77"/>
        <v>0</v>
      </c>
      <c r="AJ66" s="2">
        <f t="shared" si="78"/>
        <v>0</v>
      </c>
      <c r="AK66" s="2">
        <v>0.84</v>
      </c>
      <c r="AL66" s="110">
        <f>'1.Лок.смета.и.Акт'!F107</f>
        <v>0.84</v>
      </c>
      <c r="AM66" s="2">
        <v>0</v>
      </c>
      <c r="AN66" s="2">
        <v>0</v>
      </c>
      <c r="AO66" s="2">
        <v>0</v>
      </c>
      <c r="AP66" s="2">
        <v>0</v>
      </c>
      <c r="AQ66" s="2">
        <v>0</v>
      </c>
      <c r="AR66" s="2">
        <v>0</v>
      </c>
      <c r="AS66" s="2">
        <v>0</v>
      </c>
      <c r="AT66" s="2">
        <v>0</v>
      </c>
      <c r="AU66" s="2">
        <v>0</v>
      </c>
      <c r="AV66" s="2">
        <v>1</v>
      </c>
      <c r="AW66" s="2">
        <v>1</v>
      </c>
      <c r="AX66" s="2"/>
      <c r="AY66" s="2"/>
      <c r="AZ66" s="2">
        <v>1</v>
      </c>
      <c r="BA66" s="2">
        <v>1</v>
      </c>
      <c r="BB66" s="2">
        <v>1</v>
      </c>
      <c r="BC66" s="2">
        <v>1</v>
      </c>
      <c r="BD66" s="2" t="s">
        <v>6</v>
      </c>
      <c r="BE66" s="2" t="s">
        <v>6</v>
      </c>
      <c r="BF66" s="2" t="s">
        <v>6</v>
      </c>
      <c r="BG66" s="2" t="s">
        <v>6</v>
      </c>
      <c r="BH66" s="2">
        <v>3</v>
      </c>
      <c r="BI66" s="2">
        <v>1</v>
      </c>
      <c r="BJ66" s="2" t="s">
        <v>55</v>
      </c>
      <c r="BK66" s="2"/>
      <c r="BL66" s="2"/>
      <c r="BM66" s="2">
        <v>500001</v>
      </c>
      <c r="BN66" s="2">
        <v>0</v>
      </c>
      <c r="BO66" s="2" t="s">
        <v>6</v>
      </c>
      <c r="BP66" s="2">
        <v>0</v>
      </c>
      <c r="BQ66" s="2">
        <v>20</v>
      </c>
      <c r="BR66" s="2">
        <v>0</v>
      </c>
      <c r="BS66" s="2">
        <v>1</v>
      </c>
      <c r="BT66" s="2">
        <v>1</v>
      </c>
      <c r="BU66" s="2">
        <v>1</v>
      </c>
      <c r="BV66" s="2">
        <v>1</v>
      </c>
      <c r="BW66" s="2">
        <v>1</v>
      </c>
      <c r="BX66" s="2">
        <v>1</v>
      </c>
      <c r="BY66" s="2" t="s">
        <v>6</v>
      </c>
      <c r="BZ66" s="2">
        <v>0</v>
      </c>
      <c r="CA66" s="2">
        <v>0</v>
      </c>
      <c r="CB66" s="2" t="s">
        <v>6</v>
      </c>
      <c r="CC66" s="2"/>
      <c r="CD66" s="2"/>
      <c r="CE66" s="2">
        <v>0</v>
      </c>
      <c r="CF66" s="2">
        <v>0</v>
      </c>
      <c r="CG66" s="2">
        <v>0</v>
      </c>
      <c r="CH66" s="2"/>
      <c r="CI66" s="2"/>
      <c r="CJ66" s="2"/>
      <c r="CK66" s="2"/>
      <c r="CL66" s="2"/>
      <c r="CM66" s="2">
        <v>0</v>
      </c>
      <c r="CN66" s="2" t="s">
        <v>6</v>
      </c>
      <c r="CO66" s="2">
        <v>0</v>
      </c>
      <c r="CP66" s="2">
        <f t="shared" si="79"/>
        <v>145</v>
      </c>
      <c r="CQ66" s="2">
        <f t="shared" si="80"/>
        <v>0.84</v>
      </c>
      <c r="CR66" s="2">
        <f t="shared" si="81"/>
        <v>0</v>
      </c>
      <c r="CS66" s="2">
        <f t="shared" si="82"/>
        <v>0</v>
      </c>
      <c r="CT66" s="2">
        <f t="shared" si="83"/>
        <v>0</v>
      </c>
      <c r="CU66" s="2">
        <f t="shared" si="84"/>
        <v>0</v>
      </c>
      <c r="CV66" s="2">
        <f t="shared" si="85"/>
        <v>0</v>
      </c>
      <c r="CW66" s="2">
        <f t="shared" si="86"/>
        <v>0</v>
      </c>
      <c r="CX66" s="2">
        <f t="shared" si="87"/>
        <v>0</v>
      </c>
      <c r="CY66" s="2">
        <f>(((S66+(R66*IF(0,0,1)))*AT66)/100)</f>
        <v>0</v>
      </c>
      <c r="CZ66" s="2">
        <f>(((S66+(R66*IF(0,0,1)))*AU66)/100)</f>
        <v>0</v>
      </c>
      <c r="DA66" s="2"/>
      <c r="DB66" s="2"/>
      <c r="DC66" s="2" t="s">
        <v>6</v>
      </c>
      <c r="DD66" s="2" t="s">
        <v>6</v>
      </c>
      <c r="DE66" s="2" t="s">
        <v>6</v>
      </c>
      <c r="DF66" s="2" t="s">
        <v>6</v>
      </c>
      <c r="DG66" s="2" t="s">
        <v>6</v>
      </c>
      <c r="DH66" s="2" t="s">
        <v>6</v>
      </c>
      <c r="DI66" s="2" t="s">
        <v>6</v>
      </c>
      <c r="DJ66" s="2" t="s">
        <v>6</v>
      </c>
      <c r="DK66" s="2" t="s">
        <v>6</v>
      </c>
      <c r="DL66" s="2" t="s">
        <v>6</v>
      </c>
      <c r="DM66" s="2" t="s">
        <v>6</v>
      </c>
      <c r="DN66" s="2">
        <v>0</v>
      </c>
      <c r="DO66" s="2">
        <v>0</v>
      </c>
      <c r="DP66" s="2">
        <v>1</v>
      </c>
      <c r="DQ66" s="2">
        <v>1</v>
      </c>
      <c r="DR66" s="2"/>
      <c r="DS66" s="2"/>
      <c r="DT66" s="2"/>
      <c r="DU66" s="2">
        <v>1003</v>
      </c>
      <c r="DV66" s="2" t="s">
        <v>45</v>
      </c>
      <c r="DW66" s="2" t="s">
        <v>45</v>
      </c>
      <c r="DX66" s="2">
        <v>1</v>
      </c>
      <c r="DY66" s="2"/>
      <c r="DZ66" s="2" t="s">
        <v>6</v>
      </c>
      <c r="EA66" s="2" t="s">
        <v>6</v>
      </c>
      <c r="EB66" s="2" t="s">
        <v>6</v>
      </c>
      <c r="EC66" s="2" t="s">
        <v>6</v>
      </c>
      <c r="ED66" s="2"/>
      <c r="EE66" s="2">
        <v>35949445</v>
      </c>
      <c r="EF66" s="2">
        <v>20</v>
      </c>
      <c r="EG66" s="2" t="s">
        <v>31</v>
      </c>
      <c r="EH66" s="2">
        <v>0</v>
      </c>
      <c r="EI66" s="2" t="s">
        <v>6</v>
      </c>
      <c r="EJ66" s="2">
        <v>1</v>
      </c>
      <c r="EK66" s="2">
        <v>500001</v>
      </c>
      <c r="EL66" s="2" t="s">
        <v>32</v>
      </c>
      <c r="EM66" s="2" t="s">
        <v>33</v>
      </c>
      <c r="EN66" s="2"/>
      <c r="EO66" s="2" t="s">
        <v>6</v>
      </c>
      <c r="EP66" s="2"/>
      <c r="EQ66" s="2">
        <v>0</v>
      </c>
      <c r="ER66" s="2">
        <v>0.84</v>
      </c>
      <c r="ES66" s="110">
        <f>'1.Лок.смета.и.Акт'!F107</f>
        <v>0.84</v>
      </c>
      <c r="ET66" s="2">
        <v>0</v>
      </c>
      <c r="EU66" s="2">
        <v>0</v>
      </c>
      <c r="EV66" s="2">
        <v>0</v>
      </c>
      <c r="EW66" s="2">
        <v>0</v>
      </c>
      <c r="EX66" s="2">
        <v>0</v>
      </c>
      <c r="EY66" s="2"/>
      <c r="EZ66" s="2"/>
      <c r="FA66" s="2"/>
      <c r="FB66" s="2"/>
      <c r="FC66" s="2"/>
      <c r="FD66" s="2"/>
      <c r="FE66" s="2"/>
      <c r="FF66" s="2"/>
      <c r="FG66" s="2"/>
      <c r="FH66" s="2"/>
      <c r="FI66" s="2"/>
      <c r="FJ66" s="2"/>
      <c r="FK66" s="2"/>
      <c r="FL66" s="2"/>
      <c r="FM66" s="2"/>
      <c r="FN66" s="2"/>
      <c r="FO66" s="2"/>
      <c r="FP66" s="2"/>
      <c r="FQ66" s="2">
        <v>0</v>
      </c>
      <c r="FR66" s="2">
        <f t="shared" si="88"/>
        <v>0</v>
      </c>
      <c r="FS66" s="2">
        <v>0</v>
      </c>
      <c r="FT66" s="2"/>
      <c r="FU66" s="2"/>
      <c r="FV66" s="2"/>
      <c r="FW66" s="2"/>
      <c r="FX66" s="2">
        <v>0</v>
      </c>
      <c r="FY66" s="2">
        <v>0</v>
      </c>
      <c r="FZ66" s="2"/>
      <c r="GA66" s="2" t="s">
        <v>6</v>
      </c>
      <c r="GB66" s="2"/>
      <c r="GC66" s="2"/>
      <c r="GD66" s="2">
        <v>1</v>
      </c>
      <c r="GE66" s="2"/>
      <c r="GF66" s="2">
        <v>2090635660</v>
      </c>
      <c r="GG66" s="2">
        <v>2</v>
      </c>
      <c r="GH66" s="2">
        <v>1</v>
      </c>
      <c r="GI66" s="2">
        <v>-2</v>
      </c>
      <c r="GJ66" s="2">
        <v>0</v>
      </c>
      <c r="GK66" s="2">
        <v>0</v>
      </c>
      <c r="GL66" s="2">
        <f t="shared" si="89"/>
        <v>0</v>
      </c>
      <c r="GM66" s="2">
        <f t="shared" si="90"/>
        <v>145</v>
      </c>
      <c r="GN66" s="2">
        <f t="shared" si="91"/>
        <v>145</v>
      </c>
      <c r="GO66" s="2">
        <f t="shared" si="92"/>
        <v>0</v>
      </c>
      <c r="GP66" s="2">
        <f t="shared" si="93"/>
        <v>0</v>
      </c>
      <c r="GQ66" s="2"/>
      <c r="GR66" s="2">
        <v>0</v>
      </c>
      <c r="GS66" s="2">
        <v>3</v>
      </c>
      <c r="GT66" s="2">
        <v>0</v>
      </c>
      <c r="GU66" s="2" t="s">
        <v>6</v>
      </c>
      <c r="GV66" s="2">
        <f t="shared" si="94"/>
        <v>0</v>
      </c>
      <c r="GW66" s="2">
        <v>1</v>
      </c>
      <c r="GX66" s="2">
        <f t="shared" si="95"/>
        <v>0</v>
      </c>
      <c r="GY66" s="2"/>
      <c r="GZ66" s="2"/>
      <c r="HA66" s="2">
        <v>0</v>
      </c>
      <c r="HB66" s="2">
        <v>0</v>
      </c>
      <c r="HC66" s="2">
        <f t="shared" si="96"/>
        <v>0</v>
      </c>
      <c r="HD66" s="2"/>
      <c r="HE66" s="2" t="s">
        <v>6</v>
      </c>
      <c r="HF66" s="2" t="s">
        <v>6</v>
      </c>
      <c r="HG66" s="2"/>
      <c r="HH66" s="2"/>
      <c r="HI66" s="2"/>
      <c r="HJ66" s="2"/>
      <c r="HK66" s="2"/>
      <c r="HL66" s="2"/>
      <c r="HM66" s="2" t="s">
        <v>6</v>
      </c>
      <c r="HN66" s="2" t="s">
        <v>6</v>
      </c>
      <c r="HO66" s="2" t="s">
        <v>6</v>
      </c>
      <c r="HP66" s="2" t="s">
        <v>6</v>
      </c>
      <c r="HQ66" s="2" t="s">
        <v>6</v>
      </c>
      <c r="HR66" s="2"/>
      <c r="HS66" s="2"/>
      <c r="HT66" s="2"/>
      <c r="HU66" s="2"/>
      <c r="HV66" s="2"/>
      <c r="HW66" s="2"/>
      <c r="HX66" s="2"/>
      <c r="HY66" s="2"/>
      <c r="HZ66" s="2"/>
      <c r="IA66" s="2"/>
      <c r="IB66" s="2"/>
      <c r="IC66" s="2"/>
      <c r="ID66" s="2"/>
      <c r="IE66" s="2"/>
      <c r="IF66" s="2">
        <v>-1</v>
      </c>
      <c r="IG66" s="2"/>
      <c r="IH66" s="2"/>
      <c r="II66" s="2"/>
      <c r="IJ66" s="2"/>
      <c r="IK66" s="2">
        <v>0</v>
      </c>
      <c r="IL66" s="2"/>
      <c r="IM66" s="2"/>
      <c r="IN66" s="2"/>
      <c r="IO66" s="2"/>
      <c r="IP66" s="2"/>
      <c r="IQ66" s="2"/>
      <c r="IR66" s="2"/>
      <c r="IS66" s="2"/>
      <c r="IT66" s="2"/>
      <c r="IU66" s="2"/>
    </row>
    <row r="67" spans="1:255" x14ac:dyDescent="0.2">
      <c r="A67">
        <v>18</v>
      </c>
      <c r="B67">
        <v>1</v>
      </c>
      <c r="C67">
        <v>70</v>
      </c>
      <c r="E67" t="s">
        <v>104</v>
      </c>
      <c r="F67" t="e">
        <f>'ТЗ '!#REF!</f>
        <v>#REF!</v>
      </c>
      <c r="G67" t="s">
        <v>54</v>
      </c>
      <c r="H67" t="s">
        <v>45</v>
      </c>
      <c r="I67">
        <f>I57*J67</f>
        <v>173.16</v>
      </c>
      <c r="J67" s="208">
        <f>'5.Ведомость_списания'!F46</f>
        <v>117</v>
      </c>
      <c r="K67">
        <v>117</v>
      </c>
      <c r="O67">
        <f t="shared" si="60"/>
        <v>367</v>
      </c>
      <c r="P67">
        <f t="shared" si="61"/>
        <v>367</v>
      </c>
      <c r="Q67">
        <f t="shared" si="62"/>
        <v>0</v>
      </c>
      <c r="R67">
        <f t="shared" si="63"/>
        <v>0</v>
      </c>
      <c r="S67">
        <f t="shared" si="64"/>
        <v>0</v>
      </c>
      <c r="T67">
        <f t="shared" si="65"/>
        <v>0</v>
      </c>
      <c r="U67">
        <f t="shared" si="66"/>
        <v>0</v>
      </c>
      <c r="V67">
        <f t="shared" si="67"/>
        <v>0</v>
      </c>
      <c r="W67">
        <f t="shared" si="68"/>
        <v>0</v>
      </c>
      <c r="X67">
        <f t="shared" si="69"/>
        <v>0</v>
      </c>
      <c r="Y67">
        <f t="shared" si="70"/>
        <v>0</v>
      </c>
      <c r="AA67">
        <v>69994509</v>
      </c>
      <c r="AB67">
        <f t="shared" si="71"/>
        <v>0.28000000000000003</v>
      </c>
      <c r="AC67">
        <f t="shared" si="59"/>
        <v>0.28000000000000003</v>
      </c>
      <c r="AD67">
        <f t="shared" si="72"/>
        <v>0</v>
      </c>
      <c r="AE67">
        <f t="shared" si="73"/>
        <v>0</v>
      </c>
      <c r="AF67">
        <f t="shared" si="74"/>
        <v>0</v>
      </c>
      <c r="AG67">
        <f t="shared" si="75"/>
        <v>0</v>
      </c>
      <c r="AH67">
        <f t="shared" si="76"/>
        <v>0</v>
      </c>
      <c r="AI67">
        <f t="shared" si="77"/>
        <v>0</v>
      </c>
      <c r="AJ67">
        <f t="shared" si="78"/>
        <v>0</v>
      </c>
      <c r="AK67">
        <v>0.28000000000000003</v>
      </c>
      <c r="AL67">
        <v>0.28000000000000003</v>
      </c>
      <c r="AM67">
        <v>0</v>
      </c>
      <c r="AN67">
        <v>0</v>
      </c>
      <c r="AO67">
        <v>0</v>
      </c>
      <c r="AP67">
        <v>0</v>
      </c>
      <c r="AQ67">
        <v>0</v>
      </c>
      <c r="AR67">
        <v>0</v>
      </c>
      <c r="AS67">
        <v>0</v>
      </c>
      <c r="AT67">
        <v>0</v>
      </c>
      <c r="AU67">
        <v>0</v>
      </c>
      <c r="AV67">
        <v>1</v>
      </c>
      <c r="AW67">
        <v>1</v>
      </c>
      <c r="AZ67">
        <v>1</v>
      </c>
      <c r="BA67">
        <v>1</v>
      </c>
      <c r="BB67">
        <v>1</v>
      </c>
      <c r="BC67">
        <v>7.56</v>
      </c>
      <c r="BD67" t="s">
        <v>6</v>
      </c>
      <c r="BE67" t="s">
        <v>6</v>
      </c>
      <c r="BF67" t="s">
        <v>6</v>
      </c>
      <c r="BG67" t="s">
        <v>6</v>
      </c>
      <c r="BH67">
        <v>3</v>
      </c>
      <c r="BI67">
        <v>1</v>
      </c>
      <c r="BJ67" t="s">
        <v>55</v>
      </c>
      <c r="BM67">
        <v>500001</v>
      </c>
      <c r="BN67">
        <v>0</v>
      </c>
      <c r="BO67" t="s">
        <v>6</v>
      </c>
      <c r="BP67">
        <v>0</v>
      </c>
      <c r="BQ67">
        <v>20</v>
      </c>
      <c r="BR67">
        <v>0</v>
      </c>
      <c r="BS67">
        <v>1</v>
      </c>
      <c r="BT67">
        <v>1</v>
      </c>
      <c r="BU67">
        <v>1</v>
      </c>
      <c r="BV67">
        <v>1</v>
      </c>
      <c r="BW67">
        <v>1</v>
      </c>
      <c r="BX67">
        <v>1</v>
      </c>
      <c r="BY67" t="s">
        <v>6</v>
      </c>
      <c r="BZ67">
        <v>0</v>
      </c>
      <c r="CA67">
        <v>0</v>
      </c>
      <c r="CB67" t="s">
        <v>6</v>
      </c>
      <c r="CE67">
        <v>0</v>
      </c>
      <c r="CF67">
        <v>0</v>
      </c>
      <c r="CG67">
        <v>0</v>
      </c>
      <c r="CM67">
        <v>0</v>
      </c>
      <c r="CN67" t="s">
        <v>6</v>
      </c>
      <c r="CO67">
        <v>0</v>
      </c>
      <c r="CP67">
        <f t="shared" si="79"/>
        <v>367</v>
      </c>
      <c r="CQ67">
        <f t="shared" si="80"/>
        <v>2.1168</v>
      </c>
      <c r="CR67">
        <f t="shared" si="81"/>
        <v>0</v>
      </c>
      <c r="CS67">
        <f t="shared" si="82"/>
        <v>0</v>
      </c>
      <c r="CT67">
        <f t="shared" si="83"/>
        <v>0</v>
      </c>
      <c r="CU67">
        <f t="shared" si="84"/>
        <v>0</v>
      </c>
      <c r="CV67">
        <f t="shared" si="85"/>
        <v>0</v>
      </c>
      <c r="CW67">
        <f t="shared" si="86"/>
        <v>0</v>
      </c>
      <c r="CX67">
        <f t="shared" si="87"/>
        <v>0</v>
      </c>
      <c r="CY67">
        <f>(S67+R67)*(BZ67/100)</f>
        <v>0</v>
      </c>
      <c r="CZ67">
        <f>(S67+R67)*(CA67/100)</f>
        <v>0</v>
      </c>
      <c r="DC67" t="s">
        <v>6</v>
      </c>
      <c r="DD67" t="s">
        <v>6</v>
      </c>
      <c r="DE67" t="s">
        <v>6</v>
      </c>
      <c r="DF67" t="s">
        <v>6</v>
      </c>
      <c r="DG67" t="s">
        <v>6</v>
      </c>
      <c r="DH67" t="s">
        <v>6</v>
      </c>
      <c r="DI67" t="s">
        <v>6</v>
      </c>
      <c r="DJ67" t="s">
        <v>6</v>
      </c>
      <c r="DK67" t="s">
        <v>6</v>
      </c>
      <c r="DL67" t="s">
        <v>6</v>
      </c>
      <c r="DM67" t="s">
        <v>6</v>
      </c>
      <c r="DN67">
        <v>0</v>
      </c>
      <c r="DO67">
        <v>0</v>
      </c>
      <c r="DP67">
        <v>1</v>
      </c>
      <c r="DQ67">
        <v>1</v>
      </c>
      <c r="DU67">
        <v>1003</v>
      </c>
      <c r="DV67" t="s">
        <v>45</v>
      </c>
      <c r="DW67" t="e">
        <f>'ТЗ '!#REF!</f>
        <v>#REF!</v>
      </c>
      <c r="DX67">
        <v>1</v>
      </c>
      <c r="DZ67" t="s">
        <v>6</v>
      </c>
      <c r="EA67" t="s">
        <v>6</v>
      </c>
      <c r="EB67" t="s">
        <v>6</v>
      </c>
      <c r="EC67" t="s">
        <v>6</v>
      </c>
      <c r="EE67">
        <v>35949445</v>
      </c>
      <c r="EF67">
        <v>20</v>
      </c>
      <c r="EG67" t="s">
        <v>31</v>
      </c>
      <c r="EH67">
        <v>0</v>
      </c>
      <c r="EI67" t="s">
        <v>6</v>
      </c>
      <c r="EJ67">
        <v>1</v>
      </c>
      <c r="EK67">
        <v>500001</v>
      </c>
      <c r="EL67" t="s">
        <v>32</v>
      </c>
      <c r="EM67" t="s">
        <v>33</v>
      </c>
      <c r="EO67" t="s">
        <v>6</v>
      </c>
      <c r="EQ67">
        <v>0</v>
      </c>
      <c r="ER67">
        <v>2</v>
      </c>
      <c r="ES67">
        <v>0.28000000000000003</v>
      </c>
      <c r="ET67">
        <v>0</v>
      </c>
      <c r="EU67">
        <v>0</v>
      </c>
      <c r="EV67">
        <v>0</v>
      </c>
      <c r="EW67">
        <v>0</v>
      </c>
      <c r="EX67">
        <v>0</v>
      </c>
      <c r="EZ67">
        <v>5</v>
      </c>
      <c r="FC67">
        <v>0</v>
      </c>
      <c r="FD67">
        <v>18</v>
      </c>
      <c r="FF67">
        <v>2</v>
      </c>
      <c r="FQ67">
        <v>0</v>
      </c>
      <c r="FR67">
        <f t="shared" si="88"/>
        <v>0</v>
      </c>
      <c r="FS67">
        <v>0</v>
      </c>
      <c r="FX67">
        <v>0</v>
      </c>
      <c r="FY67">
        <v>0</v>
      </c>
      <c r="GA67" t="s">
        <v>47</v>
      </c>
      <c r="GD67">
        <v>1</v>
      </c>
      <c r="GF67">
        <v>2090635660</v>
      </c>
      <c r="GG67">
        <v>2</v>
      </c>
      <c r="GH67">
        <v>3</v>
      </c>
      <c r="GI67">
        <v>5</v>
      </c>
      <c r="GJ67">
        <v>0</v>
      </c>
      <c r="GK67">
        <v>0</v>
      </c>
      <c r="GL67">
        <f t="shared" si="89"/>
        <v>0</v>
      </c>
      <c r="GM67">
        <f t="shared" si="90"/>
        <v>367</v>
      </c>
      <c r="GN67">
        <f t="shared" si="91"/>
        <v>367</v>
      </c>
      <c r="GO67">
        <f t="shared" si="92"/>
        <v>0</v>
      </c>
      <c r="GP67">
        <f t="shared" si="93"/>
        <v>0</v>
      </c>
      <c r="GR67">
        <v>1</v>
      </c>
      <c r="GS67">
        <v>1</v>
      </c>
      <c r="GT67">
        <v>0</v>
      </c>
      <c r="GU67" t="s">
        <v>6</v>
      </c>
      <c r="GV67">
        <f t="shared" si="94"/>
        <v>0</v>
      </c>
      <c r="GW67">
        <v>1</v>
      </c>
      <c r="GX67">
        <f t="shared" si="95"/>
        <v>0</v>
      </c>
      <c r="HA67">
        <v>0</v>
      </c>
      <c r="HB67">
        <v>0</v>
      </c>
      <c r="HC67">
        <f t="shared" si="96"/>
        <v>0</v>
      </c>
      <c r="HE67" t="s">
        <v>35</v>
      </c>
      <c r="HF67" t="s">
        <v>36</v>
      </c>
      <c r="HM67" t="s">
        <v>6</v>
      </c>
      <c r="HN67" t="s">
        <v>6</v>
      </c>
      <c r="HO67" t="s">
        <v>6</v>
      </c>
      <c r="HP67" t="s">
        <v>6</v>
      </c>
      <c r="HQ67" t="s">
        <v>6</v>
      </c>
      <c r="IF67">
        <v>-1</v>
      </c>
      <c r="IK67">
        <v>0</v>
      </c>
    </row>
    <row r="68" spans="1:255" x14ac:dyDescent="0.2">
      <c r="A68" s="2">
        <v>18</v>
      </c>
      <c r="B68" s="2">
        <v>1</v>
      </c>
      <c r="C68" s="2">
        <v>56</v>
      </c>
      <c r="D68" s="2"/>
      <c r="E68" s="2" t="s">
        <v>105</v>
      </c>
      <c r="F68" s="2" t="s">
        <v>57</v>
      </c>
      <c r="G68" s="2" t="s">
        <v>106</v>
      </c>
      <c r="H68" s="2" t="s">
        <v>59</v>
      </c>
      <c r="I68" s="2">
        <f>I56*J68</f>
        <v>165.76</v>
      </c>
      <c r="J68" s="2">
        <v>112</v>
      </c>
      <c r="K68" s="2">
        <v>112</v>
      </c>
      <c r="L68" s="2"/>
      <c r="M68" s="2"/>
      <c r="N68" s="2"/>
      <c r="O68" s="2">
        <f t="shared" si="60"/>
        <v>3922</v>
      </c>
      <c r="P68" s="2">
        <f t="shared" si="61"/>
        <v>3922</v>
      </c>
      <c r="Q68" s="2">
        <f t="shared" si="62"/>
        <v>0</v>
      </c>
      <c r="R68" s="2">
        <f t="shared" si="63"/>
        <v>0</v>
      </c>
      <c r="S68" s="2">
        <f t="shared" si="64"/>
        <v>0</v>
      </c>
      <c r="T68" s="2">
        <f t="shared" si="65"/>
        <v>0</v>
      </c>
      <c r="U68" s="2">
        <f t="shared" si="66"/>
        <v>0</v>
      </c>
      <c r="V68" s="2">
        <f t="shared" si="67"/>
        <v>0</v>
      </c>
      <c r="W68" s="2">
        <f t="shared" si="68"/>
        <v>0</v>
      </c>
      <c r="X68" s="2">
        <f t="shared" si="69"/>
        <v>0</v>
      </c>
      <c r="Y68" s="2">
        <f t="shared" si="70"/>
        <v>0</v>
      </c>
      <c r="Z68" s="2"/>
      <c r="AA68" s="2">
        <v>69994508</v>
      </c>
      <c r="AB68" s="2">
        <f t="shared" si="71"/>
        <v>23.66</v>
      </c>
      <c r="AC68" s="2">
        <f t="shared" si="59"/>
        <v>23.66</v>
      </c>
      <c r="AD68" s="2">
        <f t="shared" si="72"/>
        <v>0</v>
      </c>
      <c r="AE68" s="2">
        <f t="shared" si="73"/>
        <v>0</v>
      </c>
      <c r="AF68" s="2">
        <f t="shared" si="74"/>
        <v>0</v>
      </c>
      <c r="AG68" s="2">
        <f t="shared" si="75"/>
        <v>0</v>
      </c>
      <c r="AH68" s="2">
        <f t="shared" si="76"/>
        <v>0</v>
      </c>
      <c r="AI68" s="2">
        <f t="shared" si="77"/>
        <v>0</v>
      </c>
      <c r="AJ68" s="2">
        <f t="shared" si="78"/>
        <v>0</v>
      </c>
      <c r="AK68" s="2">
        <v>23.66</v>
      </c>
      <c r="AL68" s="110">
        <f>'1.Лок.смета.и.Акт'!F109</f>
        <v>23.66</v>
      </c>
      <c r="AM68" s="2">
        <v>0</v>
      </c>
      <c r="AN68" s="2">
        <v>0</v>
      </c>
      <c r="AO68" s="2">
        <v>0</v>
      </c>
      <c r="AP68" s="2">
        <v>0</v>
      </c>
      <c r="AQ68" s="2">
        <v>0</v>
      </c>
      <c r="AR68" s="2">
        <v>0</v>
      </c>
      <c r="AS68" s="2">
        <v>0</v>
      </c>
      <c r="AT68" s="2">
        <v>0</v>
      </c>
      <c r="AU68" s="2">
        <v>0</v>
      </c>
      <c r="AV68" s="2">
        <v>1</v>
      </c>
      <c r="AW68" s="2">
        <v>1</v>
      </c>
      <c r="AX68" s="2"/>
      <c r="AY68" s="2"/>
      <c r="AZ68" s="2">
        <v>1</v>
      </c>
      <c r="BA68" s="2">
        <v>1</v>
      </c>
      <c r="BB68" s="2">
        <v>1</v>
      </c>
      <c r="BC68" s="2">
        <v>1</v>
      </c>
      <c r="BD68" s="2" t="s">
        <v>6</v>
      </c>
      <c r="BE68" s="2" t="s">
        <v>6</v>
      </c>
      <c r="BF68" s="2" t="s">
        <v>6</v>
      </c>
      <c r="BG68" s="2" t="s">
        <v>6</v>
      </c>
      <c r="BH68" s="2">
        <v>3</v>
      </c>
      <c r="BI68" s="2">
        <v>1</v>
      </c>
      <c r="BJ68" s="2" t="s">
        <v>60</v>
      </c>
      <c r="BK68" s="2"/>
      <c r="BL68" s="2"/>
      <c r="BM68" s="2">
        <v>500001</v>
      </c>
      <c r="BN68" s="2">
        <v>0</v>
      </c>
      <c r="BO68" s="2" t="s">
        <v>6</v>
      </c>
      <c r="BP68" s="2">
        <v>0</v>
      </c>
      <c r="BQ68" s="2">
        <v>20</v>
      </c>
      <c r="BR68" s="2">
        <v>0</v>
      </c>
      <c r="BS68" s="2">
        <v>1</v>
      </c>
      <c r="BT68" s="2">
        <v>1</v>
      </c>
      <c r="BU68" s="2">
        <v>1</v>
      </c>
      <c r="BV68" s="2">
        <v>1</v>
      </c>
      <c r="BW68" s="2">
        <v>1</v>
      </c>
      <c r="BX68" s="2">
        <v>1</v>
      </c>
      <c r="BY68" s="2" t="s">
        <v>6</v>
      </c>
      <c r="BZ68" s="2">
        <v>0</v>
      </c>
      <c r="CA68" s="2">
        <v>0</v>
      </c>
      <c r="CB68" s="2" t="s">
        <v>6</v>
      </c>
      <c r="CC68" s="2"/>
      <c r="CD68" s="2"/>
      <c r="CE68" s="2">
        <v>0</v>
      </c>
      <c r="CF68" s="2">
        <v>0</v>
      </c>
      <c r="CG68" s="2">
        <v>0</v>
      </c>
      <c r="CH68" s="2"/>
      <c r="CI68" s="2"/>
      <c r="CJ68" s="2"/>
      <c r="CK68" s="2"/>
      <c r="CL68" s="2"/>
      <c r="CM68" s="2">
        <v>0</v>
      </c>
      <c r="CN68" s="2" t="s">
        <v>6</v>
      </c>
      <c r="CO68" s="2">
        <v>0</v>
      </c>
      <c r="CP68" s="2">
        <f t="shared" si="79"/>
        <v>3922</v>
      </c>
      <c r="CQ68" s="2">
        <f t="shared" si="80"/>
        <v>23.66</v>
      </c>
      <c r="CR68" s="2">
        <f t="shared" si="81"/>
        <v>0</v>
      </c>
      <c r="CS68" s="2">
        <f t="shared" si="82"/>
        <v>0</v>
      </c>
      <c r="CT68" s="2">
        <f t="shared" si="83"/>
        <v>0</v>
      </c>
      <c r="CU68" s="2">
        <f t="shared" si="84"/>
        <v>0</v>
      </c>
      <c r="CV68" s="2">
        <f t="shared" si="85"/>
        <v>0</v>
      </c>
      <c r="CW68" s="2">
        <f t="shared" si="86"/>
        <v>0</v>
      </c>
      <c r="CX68" s="2">
        <f t="shared" si="87"/>
        <v>0</v>
      </c>
      <c r="CY68" s="2">
        <f>(((S68+(R68*IF(0,0,1)))*AT68)/100)</f>
        <v>0</v>
      </c>
      <c r="CZ68" s="2">
        <f>(((S68+(R68*IF(0,0,1)))*AU68)/100)</f>
        <v>0</v>
      </c>
      <c r="DA68" s="2"/>
      <c r="DB68" s="2"/>
      <c r="DC68" s="2" t="s">
        <v>6</v>
      </c>
      <c r="DD68" s="2" t="s">
        <v>6</v>
      </c>
      <c r="DE68" s="2" t="s">
        <v>6</v>
      </c>
      <c r="DF68" s="2" t="s">
        <v>6</v>
      </c>
      <c r="DG68" s="2" t="s">
        <v>6</v>
      </c>
      <c r="DH68" s="2" t="s">
        <v>6</v>
      </c>
      <c r="DI68" s="2" t="s">
        <v>6</v>
      </c>
      <c r="DJ68" s="2" t="s">
        <v>6</v>
      </c>
      <c r="DK68" s="2" t="s">
        <v>6</v>
      </c>
      <c r="DL68" s="2" t="s">
        <v>6</v>
      </c>
      <c r="DM68" s="2" t="s">
        <v>6</v>
      </c>
      <c r="DN68" s="2">
        <v>0</v>
      </c>
      <c r="DO68" s="2">
        <v>0</v>
      </c>
      <c r="DP68" s="2">
        <v>1</v>
      </c>
      <c r="DQ68" s="2">
        <v>1</v>
      </c>
      <c r="DR68" s="2"/>
      <c r="DS68" s="2"/>
      <c r="DT68" s="2"/>
      <c r="DU68" s="2">
        <v>1005</v>
      </c>
      <c r="DV68" s="2" t="s">
        <v>59</v>
      </c>
      <c r="DW68" s="2" t="s">
        <v>59</v>
      </c>
      <c r="DX68" s="2">
        <v>1</v>
      </c>
      <c r="DY68" s="2"/>
      <c r="DZ68" s="2" t="s">
        <v>6</v>
      </c>
      <c r="EA68" s="2" t="s">
        <v>6</v>
      </c>
      <c r="EB68" s="2" t="s">
        <v>6</v>
      </c>
      <c r="EC68" s="2" t="s">
        <v>6</v>
      </c>
      <c r="ED68" s="2"/>
      <c r="EE68" s="2">
        <v>35949445</v>
      </c>
      <c r="EF68" s="2">
        <v>20</v>
      </c>
      <c r="EG68" s="2" t="s">
        <v>31</v>
      </c>
      <c r="EH68" s="2">
        <v>0</v>
      </c>
      <c r="EI68" s="2" t="s">
        <v>6</v>
      </c>
      <c r="EJ68" s="2">
        <v>1</v>
      </c>
      <c r="EK68" s="2">
        <v>500001</v>
      </c>
      <c r="EL68" s="2" t="s">
        <v>32</v>
      </c>
      <c r="EM68" s="2" t="s">
        <v>33</v>
      </c>
      <c r="EN68" s="2"/>
      <c r="EO68" s="2" t="s">
        <v>6</v>
      </c>
      <c r="EP68" s="2"/>
      <c r="EQ68" s="2">
        <v>0</v>
      </c>
      <c r="ER68" s="2">
        <v>23.66</v>
      </c>
      <c r="ES68" s="110">
        <f>'1.Лок.смета.и.Акт'!F109</f>
        <v>23.66</v>
      </c>
      <c r="ET68" s="2">
        <v>0</v>
      </c>
      <c r="EU68" s="2">
        <v>0</v>
      </c>
      <c r="EV68" s="2">
        <v>0</v>
      </c>
      <c r="EW68" s="2">
        <v>0</v>
      </c>
      <c r="EX68" s="2">
        <v>0</v>
      </c>
      <c r="EY68" s="2"/>
      <c r="EZ68" s="2"/>
      <c r="FA68" s="2"/>
      <c r="FB68" s="2"/>
      <c r="FC68" s="2"/>
      <c r="FD68" s="2"/>
      <c r="FE68" s="2"/>
      <c r="FF68" s="2"/>
      <c r="FG68" s="2"/>
      <c r="FH68" s="2"/>
      <c r="FI68" s="2"/>
      <c r="FJ68" s="2"/>
      <c r="FK68" s="2"/>
      <c r="FL68" s="2"/>
      <c r="FM68" s="2"/>
      <c r="FN68" s="2"/>
      <c r="FO68" s="2"/>
      <c r="FP68" s="2"/>
      <c r="FQ68" s="2">
        <v>0</v>
      </c>
      <c r="FR68" s="2">
        <f t="shared" si="88"/>
        <v>0</v>
      </c>
      <c r="FS68" s="2">
        <v>0</v>
      </c>
      <c r="FT68" s="2"/>
      <c r="FU68" s="2"/>
      <c r="FV68" s="2"/>
      <c r="FW68" s="2"/>
      <c r="FX68" s="2">
        <v>0</v>
      </c>
      <c r="FY68" s="2">
        <v>0</v>
      </c>
      <c r="FZ68" s="2"/>
      <c r="GA68" s="2" t="s">
        <v>6</v>
      </c>
      <c r="GB68" s="2"/>
      <c r="GC68" s="2"/>
      <c r="GD68" s="2">
        <v>1</v>
      </c>
      <c r="GE68" s="2"/>
      <c r="GF68" s="2">
        <v>-870905068</v>
      </c>
      <c r="GG68" s="2">
        <v>2</v>
      </c>
      <c r="GH68" s="2">
        <v>1</v>
      </c>
      <c r="GI68" s="2">
        <v>-2</v>
      </c>
      <c r="GJ68" s="2">
        <v>0</v>
      </c>
      <c r="GK68" s="2">
        <v>0</v>
      </c>
      <c r="GL68" s="2">
        <f t="shared" si="89"/>
        <v>0</v>
      </c>
      <c r="GM68" s="2">
        <f t="shared" si="90"/>
        <v>3922</v>
      </c>
      <c r="GN68" s="2">
        <f t="shared" si="91"/>
        <v>3922</v>
      </c>
      <c r="GO68" s="2">
        <f t="shared" si="92"/>
        <v>0</v>
      </c>
      <c r="GP68" s="2">
        <f t="shared" si="93"/>
        <v>0</v>
      </c>
      <c r="GQ68" s="2"/>
      <c r="GR68" s="2">
        <v>0</v>
      </c>
      <c r="GS68" s="2">
        <v>3</v>
      </c>
      <c r="GT68" s="2">
        <v>0</v>
      </c>
      <c r="GU68" s="2" t="s">
        <v>6</v>
      </c>
      <c r="GV68" s="2">
        <f t="shared" si="94"/>
        <v>0</v>
      </c>
      <c r="GW68" s="2">
        <v>1</v>
      </c>
      <c r="GX68" s="2">
        <f t="shared" si="95"/>
        <v>0</v>
      </c>
      <c r="GY68" s="2"/>
      <c r="GZ68" s="2"/>
      <c r="HA68" s="2">
        <v>0</v>
      </c>
      <c r="HB68" s="2">
        <v>0</v>
      </c>
      <c r="HC68" s="2">
        <f t="shared" si="96"/>
        <v>0</v>
      </c>
      <c r="HD68" s="2"/>
      <c r="HE68" s="2" t="s">
        <v>6</v>
      </c>
      <c r="HF68" s="2" t="s">
        <v>6</v>
      </c>
      <c r="HG68" s="2"/>
      <c r="HH68" s="2"/>
      <c r="HI68" s="2"/>
      <c r="HJ68" s="2"/>
      <c r="HK68" s="2"/>
      <c r="HL68" s="2"/>
      <c r="HM68" s="2" t="s">
        <v>6</v>
      </c>
      <c r="HN68" s="2" t="s">
        <v>6</v>
      </c>
      <c r="HO68" s="2" t="s">
        <v>6</v>
      </c>
      <c r="HP68" s="2" t="s">
        <v>6</v>
      </c>
      <c r="HQ68" s="2" t="s">
        <v>6</v>
      </c>
      <c r="HR68" s="2"/>
      <c r="HS68" s="2"/>
      <c r="HT68" s="2"/>
      <c r="HU68" s="2"/>
      <c r="HV68" s="2"/>
      <c r="HW68" s="2"/>
      <c r="HX68" s="2"/>
      <c r="HY68" s="2"/>
      <c r="HZ68" s="2"/>
      <c r="IA68" s="2"/>
      <c r="IB68" s="2"/>
      <c r="IC68" s="2"/>
      <c r="ID68" s="2"/>
      <c r="IE68" s="2"/>
      <c r="IF68" s="2">
        <v>-1</v>
      </c>
      <c r="IG68" s="2"/>
      <c r="IH68" s="2"/>
      <c r="II68" s="2"/>
      <c r="IJ68" s="2"/>
      <c r="IK68" s="2">
        <v>0</v>
      </c>
      <c r="IL68" s="2"/>
      <c r="IM68" s="2"/>
      <c r="IN68" s="2"/>
      <c r="IO68" s="2"/>
      <c r="IP68" s="2"/>
      <c r="IQ68" s="2"/>
      <c r="IR68" s="2"/>
      <c r="IS68" s="2"/>
      <c r="IT68" s="2"/>
      <c r="IU68" s="2"/>
    </row>
    <row r="69" spans="1:255" x14ac:dyDescent="0.2">
      <c r="A69">
        <v>18</v>
      </c>
      <c r="B69">
        <v>1</v>
      </c>
      <c r="C69">
        <v>71</v>
      </c>
      <c r="E69" t="s">
        <v>105</v>
      </c>
      <c r="F69" t="e">
        <f>'ТЗ '!#REF!</f>
        <v>#REF!</v>
      </c>
      <c r="G69" t="s">
        <v>106</v>
      </c>
      <c r="H69" t="s">
        <v>59</v>
      </c>
      <c r="I69">
        <f>I57*J69</f>
        <v>165.76</v>
      </c>
      <c r="J69" s="208">
        <f>'5.Ведомость_списания'!F47</f>
        <v>112</v>
      </c>
      <c r="K69">
        <v>112</v>
      </c>
      <c r="O69">
        <f t="shared" si="60"/>
        <v>30025</v>
      </c>
      <c r="P69">
        <f t="shared" si="61"/>
        <v>30025</v>
      </c>
      <c r="Q69">
        <f t="shared" si="62"/>
        <v>0</v>
      </c>
      <c r="R69">
        <f t="shared" si="63"/>
        <v>0</v>
      </c>
      <c r="S69">
        <f t="shared" si="64"/>
        <v>0</v>
      </c>
      <c r="T69">
        <f t="shared" si="65"/>
        <v>0</v>
      </c>
      <c r="U69">
        <f t="shared" si="66"/>
        <v>0</v>
      </c>
      <c r="V69">
        <f t="shared" si="67"/>
        <v>0</v>
      </c>
      <c r="W69">
        <f t="shared" si="68"/>
        <v>0</v>
      </c>
      <c r="X69">
        <f t="shared" si="69"/>
        <v>0</v>
      </c>
      <c r="Y69">
        <f t="shared" si="70"/>
        <v>0</v>
      </c>
      <c r="AA69">
        <v>69994509</v>
      </c>
      <c r="AB69">
        <f t="shared" si="71"/>
        <v>23.96</v>
      </c>
      <c r="AC69">
        <f t="shared" si="59"/>
        <v>23.96</v>
      </c>
      <c r="AD69">
        <f t="shared" si="72"/>
        <v>0</v>
      </c>
      <c r="AE69">
        <f t="shared" si="73"/>
        <v>0</v>
      </c>
      <c r="AF69">
        <f t="shared" si="74"/>
        <v>0</v>
      </c>
      <c r="AG69">
        <f t="shared" si="75"/>
        <v>0</v>
      </c>
      <c r="AH69">
        <f t="shared" si="76"/>
        <v>0</v>
      </c>
      <c r="AI69">
        <f t="shared" si="77"/>
        <v>0</v>
      </c>
      <c r="AJ69">
        <f t="shared" si="78"/>
        <v>0</v>
      </c>
      <c r="AK69">
        <v>23.96</v>
      </c>
      <c r="AL69">
        <v>23.96</v>
      </c>
      <c r="AM69">
        <v>0</v>
      </c>
      <c r="AN69">
        <v>0</v>
      </c>
      <c r="AO69">
        <v>0</v>
      </c>
      <c r="AP69">
        <v>0</v>
      </c>
      <c r="AQ69">
        <v>0</v>
      </c>
      <c r="AR69">
        <v>0</v>
      </c>
      <c r="AS69">
        <v>0</v>
      </c>
      <c r="AT69">
        <v>0</v>
      </c>
      <c r="AU69">
        <v>0</v>
      </c>
      <c r="AV69">
        <v>1</v>
      </c>
      <c r="AW69">
        <v>1</v>
      </c>
      <c r="AZ69">
        <v>1</v>
      </c>
      <c r="BA69">
        <v>1</v>
      </c>
      <c r="BB69">
        <v>1</v>
      </c>
      <c r="BC69">
        <v>7.56</v>
      </c>
      <c r="BD69" t="s">
        <v>6</v>
      </c>
      <c r="BE69" t="s">
        <v>6</v>
      </c>
      <c r="BF69" t="s">
        <v>6</v>
      </c>
      <c r="BG69" t="s">
        <v>6</v>
      </c>
      <c r="BH69">
        <v>3</v>
      </c>
      <c r="BI69">
        <v>1</v>
      </c>
      <c r="BJ69" t="s">
        <v>60</v>
      </c>
      <c r="BM69">
        <v>500001</v>
      </c>
      <c r="BN69">
        <v>0</v>
      </c>
      <c r="BO69" t="s">
        <v>6</v>
      </c>
      <c r="BP69">
        <v>0</v>
      </c>
      <c r="BQ69">
        <v>20</v>
      </c>
      <c r="BR69">
        <v>0</v>
      </c>
      <c r="BS69">
        <v>1</v>
      </c>
      <c r="BT69">
        <v>1</v>
      </c>
      <c r="BU69">
        <v>1</v>
      </c>
      <c r="BV69">
        <v>1</v>
      </c>
      <c r="BW69">
        <v>1</v>
      </c>
      <c r="BX69">
        <v>1</v>
      </c>
      <c r="BY69" t="s">
        <v>6</v>
      </c>
      <c r="BZ69">
        <v>0</v>
      </c>
      <c r="CA69">
        <v>0</v>
      </c>
      <c r="CB69" t="s">
        <v>6</v>
      </c>
      <c r="CE69">
        <v>0</v>
      </c>
      <c r="CF69">
        <v>0</v>
      </c>
      <c r="CG69">
        <v>0</v>
      </c>
      <c r="CM69">
        <v>0</v>
      </c>
      <c r="CN69" t="s">
        <v>6</v>
      </c>
      <c r="CO69">
        <v>0</v>
      </c>
      <c r="CP69">
        <f t="shared" si="79"/>
        <v>30025</v>
      </c>
      <c r="CQ69">
        <f t="shared" si="80"/>
        <v>181.13759999999999</v>
      </c>
      <c r="CR69">
        <f t="shared" si="81"/>
        <v>0</v>
      </c>
      <c r="CS69">
        <f t="shared" si="82"/>
        <v>0</v>
      </c>
      <c r="CT69">
        <f t="shared" si="83"/>
        <v>0</v>
      </c>
      <c r="CU69">
        <f t="shared" si="84"/>
        <v>0</v>
      </c>
      <c r="CV69">
        <f t="shared" si="85"/>
        <v>0</v>
      </c>
      <c r="CW69">
        <f t="shared" si="86"/>
        <v>0</v>
      </c>
      <c r="CX69">
        <f t="shared" si="87"/>
        <v>0</v>
      </c>
      <c r="CY69">
        <f>(S69+R69)*(BZ69/100)</f>
        <v>0</v>
      </c>
      <c r="CZ69">
        <f>(S69+R69)*(CA69/100)</f>
        <v>0</v>
      </c>
      <c r="DC69" t="s">
        <v>6</v>
      </c>
      <c r="DD69" t="s">
        <v>6</v>
      </c>
      <c r="DE69" t="s">
        <v>6</v>
      </c>
      <c r="DF69" t="s">
        <v>6</v>
      </c>
      <c r="DG69" t="s">
        <v>6</v>
      </c>
      <c r="DH69" t="s">
        <v>6</v>
      </c>
      <c r="DI69" t="s">
        <v>6</v>
      </c>
      <c r="DJ69" t="s">
        <v>6</v>
      </c>
      <c r="DK69" t="s">
        <v>6</v>
      </c>
      <c r="DL69" t="s">
        <v>6</v>
      </c>
      <c r="DM69" t="s">
        <v>6</v>
      </c>
      <c r="DN69">
        <v>0</v>
      </c>
      <c r="DO69">
        <v>0</v>
      </c>
      <c r="DP69">
        <v>1</v>
      </c>
      <c r="DQ69">
        <v>1</v>
      </c>
      <c r="DU69">
        <v>1005</v>
      </c>
      <c r="DV69" t="s">
        <v>59</v>
      </c>
      <c r="DW69" t="e">
        <f>'ТЗ '!#REF!</f>
        <v>#REF!</v>
      </c>
      <c r="DX69">
        <v>1</v>
      </c>
      <c r="DZ69" t="s">
        <v>6</v>
      </c>
      <c r="EA69" t="s">
        <v>6</v>
      </c>
      <c r="EB69" t="s">
        <v>6</v>
      </c>
      <c r="EC69" t="s">
        <v>6</v>
      </c>
      <c r="EE69">
        <v>35949445</v>
      </c>
      <c r="EF69">
        <v>20</v>
      </c>
      <c r="EG69" t="s">
        <v>31</v>
      </c>
      <c r="EH69">
        <v>0</v>
      </c>
      <c r="EI69" t="s">
        <v>6</v>
      </c>
      <c r="EJ69">
        <v>1</v>
      </c>
      <c r="EK69">
        <v>500001</v>
      </c>
      <c r="EL69" t="s">
        <v>32</v>
      </c>
      <c r="EM69" t="s">
        <v>33</v>
      </c>
      <c r="EO69" t="s">
        <v>6</v>
      </c>
      <c r="EQ69">
        <v>0</v>
      </c>
      <c r="ER69">
        <v>173.3</v>
      </c>
      <c r="ES69">
        <v>23.96</v>
      </c>
      <c r="ET69">
        <v>0</v>
      </c>
      <c r="EU69">
        <v>0</v>
      </c>
      <c r="EV69">
        <v>0</v>
      </c>
      <c r="EW69">
        <v>0</v>
      </c>
      <c r="EX69">
        <v>0</v>
      </c>
      <c r="EZ69">
        <v>5</v>
      </c>
      <c r="FC69">
        <v>0</v>
      </c>
      <c r="FD69">
        <v>18</v>
      </c>
      <c r="FF69">
        <v>173.3</v>
      </c>
      <c r="FQ69">
        <v>0</v>
      </c>
      <c r="FR69">
        <f t="shared" si="88"/>
        <v>0</v>
      </c>
      <c r="FS69">
        <v>0</v>
      </c>
      <c r="FX69">
        <v>0</v>
      </c>
      <c r="FY69">
        <v>0</v>
      </c>
      <c r="GA69" t="s">
        <v>61</v>
      </c>
      <c r="GD69">
        <v>1</v>
      </c>
      <c r="GF69">
        <v>-870905068</v>
      </c>
      <c r="GG69">
        <v>2</v>
      </c>
      <c r="GH69">
        <v>3</v>
      </c>
      <c r="GI69">
        <v>5</v>
      </c>
      <c r="GJ69">
        <v>0</v>
      </c>
      <c r="GK69">
        <v>0</v>
      </c>
      <c r="GL69">
        <f t="shared" si="89"/>
        <v>0</v>
      </c>
      <c r="GM69">
        <f t="shared" si="90"/>
        <v>30025</v>
      </c>
      <c r="GN69">
        <f t="shared" si="91"/>
        <v>30025</v>
      </c>
      <c r="GO69">
        <f t="shared" si="92"/>
        <v>0</v>
      </c>
      <c r="GP69">
        <f t="shared" si="93"/>
        <v>0</v>
      </c>
      <c r="GR69">
        <v>1</v>
      </c>
      <c r="GS69">
        <v>1</v>
      </c>
      <c r="GT69">
        <v>0</v>
      </c>
      <c r="GU69" t="s">
        <v>6</v>
      </c>
      <c r="GV69">
        <f t="shared" si="94"/>
        <v>0</v>
      </c>
      <c r="GW69">
        <v>1</v>
      </c>
      <c r="GX69">
        <f t="shared" si="95"/>
        <v>0</v>
      </c>
      <c r="HA69">
        <v>0</v>
      </c>
      <c r="HB69">
        <v>0</v>
      </c>
      <c r="HC69">
        <f t="shared" si="96"/>
        <v>0</v>
      </c>
      <c r="HE69" t="s">
        <v>35</v>
      </c>
      <c r="HF69" t="s">
        <v>36</v>
      </c>
      <c r="HM69" t="s">
        <v>6</v>
      </c>
      <c r="HN69" t="s">
        <v>6</v>
      </c>
      <c r="HO69" t="s">
        <v>6</v>
      </c>
      <c r="HP69" t="s">
        <v>6</v>
      </c>
      <c r="HQ69" t="s">
        <v>6</v>
      </c>
      <c r="IF69">
        <v>-1</v>
      </c>
      <c r="IK69">
        <v>0</v>
      </c>
    </row>
    <row r="70" spans="1:255" x14ac:dyDescent="0.2">
      <c r="A70" s="2">
        <v>18</v>
      </c>
      <c r="B70" s="2">
        <v>1</v>
      </c>
      <c r="C70" s="2">
        <v>57</v>
      </c>
      <c r="D70" s="2"/>
      <c r="E70" s="2" t="s">
        <v>107</v>
      </c>
      <c r="F70" s="2" t="s">
        <v>63</v>
      </c>
      <c r="G70" s="2" t="s">
        <v>64</v>
      </c>
      <c r="H70" s="2" t="s">
        <v>65</v>
      </c>
      <c r="I70" s="2">
        <f>I56*J70</f>
        <v>2875.64</v>
      </c>
      <c r="J70" s="2">
        <v>1943</v>
      </c>
      <c r="K70" s="2">
        <v>1943</v>
      </c>
      <c r="L70" s="2"/>
      <c r="M70" s="2"/>
      <c r="N70" s="2"/>
      <c r="O70" s="2">
        <f t="shared" si="60"/>
        <v>115</v>
      </c>
      <c r="P70" s="2">
        <f t="shared" si="61"/>
        <v>115</v>
      </c>
      <c r="Q70" s="2">
        <f t="shared" si="62"/>
        <v>0</v>
      </c>
      <c r="R70" s="2">
        <f t="shared" si="63"/>
        <v>0</v>
      </c>
      <c r="S70" s="2">
        <f t="shared" si="64"/>
        <v>0</v>
      </c>
      <c r="T70" s="2">
        <f t="shared" si="65"/>
        <v>0</v>
      </c>
      <c r="U70" s="2">
        <f t="shared" si="66"/>
        <v>0</v>
      </c>
      <c r="V70" s="2">
        <f t="shared" si="67"/>
        <v>0</v>
      </c>
      <c r="W70" s="2">
        <f t="shared" si="68"/>
        <v>0</v>
      </c>
      <c r="X70" s="2">
        <f t="shared" si="69"/>
        <v>0</v>
      </c>
      <c r="Y70" s="2">
        <f t="shared" si="70"/>
        <v>0</v>
      </c>
      <c r="Z70" s="2"/>
      <c r="AA70" s="2">
        <v>69994508</v>
      </c>
      <c r="AB70" s="2">
        <f t="shared" si="71"/>
        <v>0.04</v>
      </c>
      <c r="AC70" s="2">
        <f t="shared" si="59"/>
        <v>0.04</v>
      </c>
      <c r="AD70" s="2">
        <f t="shared" si="72"/>
        <v>0</v>
      </c>
      <c r="AE70" s="2">
        <f t="shared" si="73"/>
        <v>0</v>
      </c>
      <c r="AF70" s="2">
        <f t="shared" si="74"/>
        <v>0</v>
      </c>
      <c r="AG70" s="2">
        <f t="shared" si="75"/>
        <v>0</v>
      </c>
      <c r="AH70" s="2">
        <f t="shared" si="76"/>
        <v>0</v>
      </c>
      <c r="AI70" s="2">
        <f t="shared" si="77"/>
        <v>0</v>
      </c>
      <c r="AJ70" s="2">
        <f t="shared" si="78"/>
        <v>0</v>
      </c>
      <c r="AK70" s="2">
        <v>0.04</v>
      </c>
      <c r="AL70" s="110">
        <f>'1.Лок.смета.и.Акт'!F111</f>
        <v>0.04</v>
      </c>
      <c r="AM70" s="2">
        <v>0</v>
      </c>
      <c r="AN70" s="2">
        <v>0</v>
      </c>
      <c r="AO70" s="2">
        <v>0</v>
      </c>
      <c r="AP70" s="2">
        <v>0</v>
      </c>
      <c r="AQ70" s="2">
        <v>0</v>
      </c>
      <c r="AR70" s="2">
        <v>0</v>
      </c>
      <c r="AS70" s="2">
        <v>0</v>
      </c>
      <c r="AT70" s="2">
        <v>0</v>
      </c>
      <c r="AU70" s="2">
        <v>0</v>
      </c>
      <c r="AV70" s="2">
        <v>1</v>
      </c>
      <c r="AW70" s="2">
        <v>1</v>
      </c>
      <c r="AX70" s="2"/>
      <c r="AY70" s="2"/>
      <c r="AZ70" s="2">
        <v>1</v>
      </c>
      <c r="BA70" s="2">
        <v>1</v>
      </c>
      <c r="BB70" s="2">
        <v>1</v>
      </c>
      <c r="BC70" s="2">
        <v>1</v>
      </c>
      <c r="BD70" s="2" t="s">
        <v>6</v>
      </c>
      <c r="BE70" s="2" t="s">
        <v>6</v>
      </c>
      <c r="BF70" s="2" t="s">
        <v>6</v>
      </c>
      <c r="BG70" s="2" t="s">
        <v>6</v>
      </c>
      <c r="BH70" s="2">
        <v>3</v>
      </c>
      <c r="BI70" s="2">
        <v>1</v>
      </c>
      <c r="BJ70" s="2" t="s">
        <v>66</v>
      </c>
      <c r="BK70" s="2"/>
      <c r="BL70" s="2"/>
      <c r="BM70" s="2">
        <v>500001</v>
      </c>
      <c r="BN70" s="2">
        <v>0</v>
      </c>
      <c r="BO70" s="2" t="s">
        <v>6</v>
      </c>
      <c r="BP70" s="2">
        <v>0</v>
      </c>
      <c r="BQ70" s="2">
        <v>20</v>
      </c>
      <c r="BR70" s="2">
        <v>0</v>
      </c>
      <c r="BS70" s="2">
        <v>1</v>
      </c>
      <c r="BT70" s="2">
        <v>1</v>
      </c>
      <c r="BU70" s="2">
        <v>1</v>
      </c>
      <c r="BV70" s="2">
        <v>1</v>
      </c>
      <c r="BW70" s="2">
        <v>1</v>
      </c>
      <c r="BX70" s="2">
        <v>1</v>
      </c>
      <c r="BY70" s="2" t="s">
        <v>6</v>
      </c>
      <c r="BZ70" s="2">
        <v>0</v>
      </c>
      <c r="CA70" s="2">
        <v>0</v>
      </c>
      <c r="CB70" s="2" t="s">
        <v>6</v>
      </c>
      <c r="CC70" s="2"/>
      <c r="CD70" s="2"/>
      <c r="CE70" s="2">
        <v>0</v>
      </c>
      <c r="CF70" s="2">
        <v>0</v>
      </c>
      <c r="CG70" s="2">
        <v>0</v>
      </c>
      <c r="CH70" s="2"/>
      <c r="CI70" s="2"/>
      <c r="CJ70" s="2"/>
      <c r="CK70" s="2"/>
      <c r="CL70" s="2"/>
      <c r="CM70" s="2">
        <v>0</v>
      </c>
      <c r="CN70" s="2" t="s">
        <v>6</v>
      </c>
      <c r="CO70" s="2">
        <v>0</v>
      </c>
      <c r="CP70" s="2">
        <f t="shared" si="79"/>
        <v>115</v>
      </c>
      <c r="CQ70" s="2">
        <f t="shared" si="80"/>
        <v>0.04</v>
      </c>
      <c r="CR70" s="2">
        <f t="shared" si="81"/>
        <v>0</v>
      </c>
      <c r="CS70" s="2">
        <f t="shared" si="82"/>
        <v>0</v>
      </c>
      <c r="CT70" s="2">
        <f t="shared" si="83"/>
        <v>0</v>
      </c>
      <c r="CU70" s="2">
        <f t="shared" si="84"/>
        <v>0</v>
      </c>
      <c r="CV70" s="2">
        <f t="shared" si="85"/>
        <v>0</v>
      </c>
      <c r="CW70" s="2">
        <f t="shared" si="86"/>
        <v>0</v>
      </c>
      <c r="CX70" s="2">
        <f t="shared" si="87"/>
        <v>0</v>
      </c>
      <c r="CY70" s="2">
        <f>(((S70+(R70*IF(0,0,1)))*AT70)/100)</f>
        <v>0</v>
      </c>
      <c r="CZ70" s="2">
        <f>(((S70+(R70*IF(0,0,1)))*AU70)/100)</f>
        <v>0</v>
      </c>
      <c r="DA70" s="2"/>
      <c r="DB70" s="2"/>
      <c r="DC70" s="2" t="s">
        <v>6</v>
      </c>
      <c r="DD70" s="2" t="s">
        <v>6</v>
      </c>
      <c r="DE70" s="2" t="s">
        <v>6</v>
      </c>
      <c r="DF70" s="2" t="s">
        <v>6</v>
      </c>
      <c r="DG70" s="2" t="s">
        <v>6</v>
      </c>
      <c r="DH70" s="2" t="s">
        <v>6</v>
      </c>
      <c r="DI70" s="2" t="s">
        <v>6</v>
      </c>
      <c r="DJ70" s="2" t="s">
        <v>6</v>
      </c>
      <c r="DK70" s="2" t="s">
        <v>6</v>
      </c>
      <c r="DL70" s="2" t="s">
        <v>6</v>
      </c>
      <c r="DM70" s="2" t="s">
        <v>6</v>
      </c>
      <c r="DN70" s="2">
        <v>0</v>
      </c>
      <c r="DO70" s="2">
        <v>0</v>
      </c>
      <c r="DP70" s="2">
        <v>1</v>
      </c>
      <c r="DQ70" s="2">
        <v>1</v>
      </c>
      <c r="DR70" s="2"/>
      <c r="DS70" s="2"/>
      <c r="DT70" s="2"/>
      <c r="DU70" s="2">
        <v>1010</v>
      </c>
      <c r="DV70" s="2" t="s">
        <v>65</v>
      </c>
      <c r="DW70" s="2" t="s">
        <v>65</v>
      </c>
      <c r="DX70" s="2">
        <v>1</v>
      </c>
      <c r="DY70" s="2"/>
      <c r="DZ70" s="2" t="s">
        <v>6</v>
      </c>
      <c r="EA70" s="2" t="s">
        <v>6</v>
      </c>
      <c r="EB70" s="2" t="s">
        <v>6</v>
      </c>
      <c r="EC70" s="2" t="s">
        <v>6</v>
      </c>
      <c r="ED70" s="2"/>
      <c r="EE70" s="2">
        <v>35949445</v>
      </c>
      <c r="EF70" s="2">
        <v>20</v>
      </c>
      <c r="EG70" s="2" t="s">
        <v>31</v>
      </c>
      <c r="EH70" s="2">
        <v>0</v>
      </c>
      <c r="EI70" s="2" t="s">
        <v>6</v>
      </c>
      <c r="EJ70" s="2">
        <v>1</v>
      </c>
      <c r="EK70" s="2">
        <v>500001</v>
      </c>
      <c r="EL70" s="2" t="s">
        <v>32</v>
      </c>
      <c r="EM70" s="2" t="s">
        <v>33</v>
      </c>
      <c r="EN70" s="2"/>
      <c r="EO70" s="2" t="s">
        <v>6</v>
      </c>
      <c r="EP70" s="2"/>
      <c r="EQ70" s="2">
        <v>0</v>
      </c>
      <c r="ER70" s="2">
        <v>0.04</v>
      </c>
      <c r="ES70" s="110">
        <f>'1.Лок.смета.и.Акт'!F111</f>
        <v>0.04</v>
      </c>
      <c r="ET70" s="2">
        <v>0</v>
      </c>
      <c r="EU70" s="2">
        <v>0</v>
      </c>
      <c r="EV70" s="2">
        <v>0</v>
      </c>
      <c r="EW70" s="2">
        <v>0</v>
      </c>
      <c r="EX70" s="2">
        <v>0</v>
      </c>
      <c r="EY70" s="2"/>
      <c r="EZ70" s="2"/>
      <c r="FA70" s="2"/>
      <c r="FB70" s="2"/>
      <c r="FC70" s="2"/>
      <c r="FD70" s="2"/>
      <c r="FE70" s="2"/>
      <c r="FF70" s="2"/>
      <c r="FG70" s="2"/>
      <c r="FH70" s="2"/>
      <c r="FI70" s="2"/>
      <c r="FJ70" s="2"/>
      <c r="FK70" s="2"/>
      <c r="FL70" s="2"/>
      <c r="FM70" s="2"/>
      <c r="FN70" s="2"/>
      <c r="FO70" s="2"/>
      <c r="FP70" s="2"/>
      <c r="FQ70" s="2">
        <v>0</v>
      </c>
      <c r="FR70" s="2">
        <f t="shared" si="88"/>
        <v>0</v>
      </c>
      <c r="FS70" s="2">
        <v>0</v>
      </c>
      <c r="FT70" s="2"/>
      <c r="FU70" s="2"/>
      <c r="FV70" s="2"/>
      <c r="FW70" s="2"/>
      <c r="FX70" s="2">
        <v>0</v>
      </c>
      <c r="FY70" s="2">
        <v>0</v>
      </c>
      <c r="FZ70" s="2"/>
      <c r="GA70" s="2" t="s">
        <v>6</v>
      </c>
      <c r="GB70" s="2"/>
      <c r="GC70" s="2"/>
      <c r="GD70" s="2">
        <v>1</v>
      </c>
      <c r="GE70" s="2"/>
      <c r="GF70" s="2">
        <v>1676315480</v>
      </c>
      <c r="GG70" s="2">
        <v>2</v>
      </c>
      <c r="GH70" s="2">
        <v>1</v>
      </c>
      <c r="GI70" s="2">
        <v>-2</v>
      </c>
      <c r="GJ70" s="2">
        <v>0</v>
      </c>
      <c r="GK70" s="2">
        <v>0</v>
      </c>
      <c r="GL70" s="2">
        <f t="shared" si="89"/>
        <v>0</v>
      </c>
      <c r="GM70" s="2">
        <f t="shared" si="90"/>
        <v>115</v>
      </c>
      <c r="GN70" s="2">
        <f t="shared" si="91"/>
        <v>115</v>
      </c>
      <c r="GO70" s="2">
        <f t="shared" si="92"/>
        <v>0</v>
      </c>
      <c r="GP70" s="2">
        <f t="shared" si="93"/>
        <v>0</v>
      </c>
      <c r="GQ70" s="2"/>
      <c r="GR70" s="2">
        <v>0</v>
      </c>
      <c r="GS70" s="2">
        <v>3</v>
      </c>
      <c r="GT70" s="2">
        <v>0</v>
      </c>
      <c r="GU70" s="2" t="s">
        <v>6</v>
      </c>
      <c r="GV70" s="2">
        <f t="shared" si="94"/>
        <v>0</v>
      </c>
      <c r="GW70" s="2">
        <v>1</v>
      </c>
      <c r="GX70" s="2">
        <f t="shared" si="95"/>
        <v>0</v>
      </c>
      <c r="GY70" s="2"/>
      <c r="GZ70" s="2"/>
      <c r="HA70" s="2">
        <v>0</v>
      </c>
      <c r="HB70" s="2">
        <v>0</v>
      </c>
      <c r="HC70" s="2">
        <f t="shared" si="96"/>
        <v>0</v>
      </c>
      <c r="HD70" s="2"/>
      <c r="HE70" s="2" t="s">
        <v>6</v>
      </c>
      <c r="HF70" s="2" t="s">
        <v>6</v>
      </c>
      <c r="HG70" s="2"/>
      <c r="HH70" s="2"/>
      <c r="HI70" s="2"/>
      <c r="HJ70" s="2"/>
      <c r="HK70" s="2"/>
      <c r="HL70" s="2"/>
      <c r="HM70" s="2" t="s">
        <v>6</v>
      </c>
      <c r="HN70" s="2" t="s">
        <v>6</v>
      </c>
      <c r="HO70" s="2" t="s">
        <v>6</v>
      </c>
      <c r="HP70" s="2" t="s">
        <v>6</v>
      </c>
      <c r="HQ70" s="2" t="s">
        <v>6</v>
      </c>
      <c r="HR70" s="2"/>
      <c r="HS70" s="2"/>
      <c r="HT70" s="2"/>
      <c r="HU70" s="2"/>
      <c r="HV70" s="2"/>
      <c r="HW70" s="2"/>
      <c r="HX70" s="2"/>
      <c r="HY70" s="2"/>
      <c r="HZ70" s="2"/>
      <c r="IA70" s="2"/>
      <c r="IB70" s="2"/>
      <c r="IC70" s="2"/>
      <c r="ID70" s="2"/>
      <c r="IE70" s="2"/>
      <c r="IF70" s="2">
        <v>-1</v>
      </c>
      <c r="IG70" s="2"/>
      <c r="IH70" s="2"/>
      <c r="II70" s="2"/>
      <c r="IJ70" s="2"/>
      <c r="IK70" s="2">
        <v>0</v>
      </c>
      <c r="IL70" s="2"/>
      <c r="IM70" s="2"/>
      <c r="IN70" s="2"/>
      <c r="IO70" s="2"/>
      <c r="IP70" s="2"/>
      <c r="IQ70" s="2"/>
      <c r="IR70" s="2"/>
      <c r="IS70" s="2"/>
      <c r="IT70" s="2"/>
      <c r="IU70" s="2"/>
    </row>
    <row r="71" spans="1:255" x14ac:dyDescent="0.2">
      <c r="A71">
        <v>18</v>
      </c>
      <c r="B71">
        <v>1</v>
      </c>
      <c r="C71">
        <v>72</v>
      </c>
      <c r="E71" t="s">
        <v>107</v>
      </c>
      <c r="F71" t="e">
        <f>'ТЗ '!#REF!</f>
        <v>#REF!</v>
      </c>
      <c r="G71" t="s">
        <v>64</v>
      </c>
      <c r="H71" t="s">
        <v>65</v>
      </c>
      <c r="I71">
        <f>I57*J71</f>
        <v>2875.64</v>
      </c>
      <c r="J71" s="208">
        <f>'5.Ведомость_списания'!F48</f>
        <v>1943</v>
      </c>
      <c r="K71">
        <v>1943</v>
      </c>
      <c r="O71">
        <f t="shared" si="60"/>
        <v>870</v>
      </c>
      <c r="P71">
        <f t="shared" si="61"/>
        <v>870</v>
      </c>
      <c r="Q71">
        <f t="shared" si="62"/>
        <v>0</v>
      </c>
      <c r="R71">
        <f t="shared" si="63"/>
        <v>0</v>
      </c>
      <c r="S71">
        <f t="shared" si="64"/>
        <v>0</v>
      </c>
      <c r="T71">
        <f t="shared" si="65"/>
        <v>0</v>
      </c>
      <c r="U71">
        <f t="shared" si="66"/>
        <v>0</v>
      </c>
      <c r="V71">
        <f t="shared" si="67"/>
        <v>0</v>
      </c>
      <c r="W71">
        <f t="shared" si="68"/>
        <v>0</v>
      </c>
      <c r="X71">
        <f t="shared" si="69"/>
        <v>0</v>
      </c>
      <c r="Y71">
        <f t="shared" si="70"/>
        <v>0</v>
      </c>
      <c r="AA71">
        <v>69994509</v>
      </c>
      <c r="AB71">
        <f t="shared" si="71"/>
        <v>0.04</v>
      </c>
      <c r="AC71">
        <f t="shared" si="59"/>
        <v>0.04</v>
      </c>
      <c r="AD71">
        <f t="shared" si="72"/>
        <v>0</v>
      </c>
      <c r="AE71">
        <f t="shared" si="73"/>
        <v>0</v>
      </c>
      <c r="AF71">
        <f t="shared" si="74"/>
        <v>0</v>
      </c>
      <c r="AG71">
        <f t="shared" si="75"/>
        <v>0</v>
      </c>
      <c r="AH71">
        <f t="shared" si="76"/>
        <v>0</v>
      </c>
      <c r="AI71">
        <f t="shared" si="77"/>
        <v>0</v>
      </c>
      <c r="AJ71">
        <f t="shared" si="78"/>
        <v>0</v>
      </c>
      <c r="AK71">
        <v>0.04</v>
      </c>
      <c r="AL71">
        <v>0.04</v>
      </c>
      <c r="AM71">
        <v>0</v>
      </c>
      <c r="AN71">
        <v>0</v>
      </c>
      <c r="AO71">
        <v>0</v>
      </c>
      <c r="AP71">
        <v>0</v>
      </c>
      <c r="AQ71">
        <v>0</v>
      </c>
      <c r="AR71">
        <v>0</v>
      </c>
      <c r="AS71">
        <v>0</v>
      </c>
      <c r="AT71">
        <v>0</v>
      </c>
      <c r="AU71">
        <v>0</v>
      </c>
      <c r="AV71">
        <v>1</v>
      </c>
      <c r="AW71">
        <v>1</v>
      </c>
      <c r="AZ71">
        <v>1</v>
      </c>
      <c r="BA71">
        <v>1</v>
      </c>
      <c r="BB71">
        <v>1</v>
      </c>
      <c r="BC71">
        <v>7.56</v>
      </c>
      <c r="BD71" t="s">
        <v>6</v>
      </c>
      <c r="BE71" t="s">
        <v>6</v>
      </c>
      <c r="BF71" t="s">
        <v>6</v>
      </c>
      <c r="BG71" t="s">
        <v>6</v>
      </c>
      <c r="BH71">
        <v>3</v>
      </c>
      <c r="BI71">
        <v>1</v>
      </c>
      <c r="BJ71" t="s">
        <v>66</v>
      </c>
      <c r="BM71">
        <v>500001</v>
      </c>
      <c r="BN71">
        <v>0</v>
      </c>
      <c r="BO71" t="s">
        <v>6</v>
      </c>
      <c r="BP71">
        <v>0</v>
      </c>
      <c r="BQ71">
        <v>20</v>
      </c>
      <c r="BR71">
        <v>0</v>
      </c>
      <c r="BS71">
        <v>1</v>
      </c>
      <c r="BT71">
        <v>1</v>
      </c>
      <c r="BU71">
        <v>1</v>
      </c>
      <c r="BV71">
        <v>1</v>
      </c>
      <c r="BW71">
        <v>1</v>
      </c>
      <c r="BX71">
        <v>1</v>
      </c>
      <c r="BY71" t="s">
        <v>6</v>
      </c>
      <c r="BZ71">
        <v>0</v>
      </c>
      <c r="CA71">
        <v>0</v>
      </c>
      <c r="CB71" t="s">
        <v>6</v>
      </c>
      <c r="CE71">
        <v>0</v>
      </c>
      <c r="CF71">
        <v>0</v>
      </c>
      <c r="CG71">
        <v>0</v>
      </c>
      <c r="CM71">
        <v>0</v>
      </c>
      <c r="CN71" t="s">
        <v>6</v>
      </c>
      <c r="CO71">
        <v>0</v>
      </c>
      <c r="CP71">
        <f t="shared" si="79"/>
        <v>870</v>
      </c>
      <c r="CQ71">
        <f t="shared" si="80"/>
        <v>0.3024</v>
      </c>
      <c r="CR71">
        <f t="shared" si="81"/>
        <v>0</v>
      </c>
      <c r="CS71">
        <f t="shared" si="82"/>
        <v>0</v>
      </c>
      <c r="CT71">
        <f t="shared" si="83"/>
        <v>0</v>
      </c>
      <c r="CU71">
        <f t="shared" si="84"/>
        <v>0</v>
      </c>
      <c r="CV71">
        <f t="shared" si="85"/>
        <v>0</v>
      </c>
      <c r="CW71">
        <f t="shared" si="86"/>
        <v>0</v>
      </c>
      <c r="CX71">
        <f t="shared" si="87"/>
        <v>0</v>
      </c>
      <c r="CY71">
        <f>(S71+R71)*(BZ71/100)</f>
        <v>0</v>
      </c>
      <c r="CZ71">
        <f>(S71+R71)*(CA71/100)</f>
        <v>0</v>
      </c>
      <c r="DC71" t="s">
        <v>6</v>
      </c>
      <c r="DD71" t="s">
        <v>6</v>
      </c>
      <c r="DE71" t="s">
        <v>6</v>
      </c>
      <c r="DF71" t="s">
        <v>6</v>
      </c>
      <c r="DG71" t="s">
        <v>6</v>
      </c>
      <c r="DH71" t="s">
        <v>6</v>
      </c>
      <c r="DI71" t="s">
        <v>6</v>
      </c>
      <c r="DJ71" t="s">
        <v>6</v>
      </c>
      <c r="DK71" t="s">
        <v>6</v>
      </c>
      <c r="DL71" t="s">
        <v>6</v>
      </c>
      <c r="DM71" t="s">
        <v>6</v>
      </c>
      <c r="DN71">
        <v>0</v>
      </c>
      <c r="DO71">
        <v>0</v>
      </c>
      <c r="DP71">
        <v>1</v>
      </c>
      <c r="DQ71">
        <v>1</v>
      </c>
      <c r="DU71">
        <v>1010</v>
      </c>
      <c r="DV71" t="s">
        <v>65</v>
      </c>
      <c r="DW71" t="e">
        <f>'ТЗ '!#REF!</f>
        <v>#REF!</v>
      </c>
      <c r="DX71">
        <v>1</v>
      </c>
      <c r="DZ71" t="s">
        <v>6</v>
      </c>
      <c r="EA71" t="s">
        <v>6</v>
      </c>
      <c r="EB71" t="s">
        <v>6</v>
      </c>
      <c r="EC71" t="s">
        <v>6</v>
      </c>
      <c r="EE71">
        <v>35949445</v>
      </c>
      <c r="EF71">
        <v>20</v>
      </c>
      <c r="EG71" t="s">
        <v>31</v>
      </c>
      <c r="EH71">
        <v>0</v>
      </c>
      <c r="EI71" t="s">
        <v>6</v>
      </c>
      <c r="EJ71">
        <v>1</v>
      </c>
      <c r="EK71">
        <v>500001</v>
      </c>
      <c r="EL71" t="s">
        <v>32</v>
      </c>
      <c r="EM71" t="s">
        <v>33</v>
      </c>
      <c r="EO71" t="s">
        <v>6</v>
      </c>
      <c r="EQ71">
        <v>0</v>
      </c>
      <c r="ER71">
        <v>0.04</v>
      </c>
      <c r="ES71">
        <v>0.04</v>
      </c>
      <c r="ET71">
        <v>0</v>
      </c>
      <c r="EU71">
        <v>0</v>
      </c>
      <c r="EV71">
        <v>0</v>
      </c>
      <c r="EW71">
        <v>0</v>
      </c>
      <c r="EX71">
        <v>0</v>
      </c>
      <c r="EZ71">
        <v>5</v>
      </c>
      <c r="FC71">
        <v>0</v>
      </c>
      <c r="FD71">
        <v>18</v>
      </c>
      <c r="FF71">
        <v>0.3</v>
      </c>
      <c r="FQ71">
        <v>0</v>
      </c>
      <c r="FR71">
        <f t="shared" si="88"/>
        <v>0</v>
      </c>
      <c r="FS71">
        <v>0</v>
      </c>
      <c r="FX71">
        <v>0</v>
      </c>
      <c r="FY71">
        <v>0</v>
      </c>
      <c r="GA71" t="s">
        <v>67</v>
      </c>
      <c r="GD71">
        <v>1</v>
      </c>
      <c r="GF71">
        <v>1676315480</v>
      </c>
      <c r="GG71">
        <v>2</v>
      </c>
      <c r="GH71">
        <v>3</v>
      </c>
      <c r="GI71">
        <v>5</v>
      </c>
      <c r="GJ71">
        <v>0</v>
      </c>
      <c r="GK71">
        <v>0</v>
      </c>
      <c r="GL71">
        <f t="shared" si="89"/>
        <v>0</v>
      </c>
      <c r="GM71">
        <f t="shared" si="90"/>
        <v>870</v>
      </c>
      <c r="GN71">
        <f t="shared" si="91"/>
        <v>870</v>
      </c>
      <c r="GO71">
        <f t="shared" si="92"/>
        <v>0</v>
      </c>
      <c r="GP71">
        <f t="shared" si="93"/>
        <v>0</v>
      </c>
      <c r="GR71">
        <v>1</v>
      </c>
      <c r="GS71">
        <v>1</v>
      </c>
      <c r="GT71">
        <v>0</v>
      </c>
      <c r="GU71" t="s">
        <v>6</v>
      </c>
      <c r="GV71">
        <f t="shared" si="94"/>
        <v>0</v>
      </c>
      <c r="GW71">
        <v>1</v>
      </c>
      <c r="GX71">
        <f t="shared" si="95"/>
        <v>0</v>
      </c>
      <c r="HA71">
        <v>0</v>
      </c>
      <c r="HB71">
        <v>0</v>
      </c>
      <c r="HC71">
        <f t="shared" si="96"/>
        <v>0</v>
      </c>
      <c r="HE71" t="s">
        <v>35</v>
      </c>
      <c r="HF71" t="s">
        <v>36</v>
      </c>
      <c r="HM71" t="s">
        <v>6</v>
      </c>
      <c r="HN71" t="s">
        <v>6</v>
      </c>
      <c r="HO71" t="s">
        <v>6</v>
      </c>
      <c r="HP71" t="s">
        <v>6</v>
      </c>
      <c r="HQ71" t="s">
        <v>6</v>
      </c>
      <c r="IF71">
        <v>-1</v>
      </c>
      <c r="IK71">
        <v>0</v>
      </c>
    </row>
    <row r="72" spans="1:255" x14ac:dyDescent="0.2">
      <c r="A72" s="2">
        <v>18</v>
      </c>
      <c r="B72" s="2">
        <v>1</v>
      </c>
      <c r="C72" s="2">
        <v>58</v>
      </c>
      <c r="D72" s="2"/>
      <c r="E72" s="2" t="s">
        <v>108</v>
      </c>
      <c r="F72" s="2" t="s">
        <v>73</v>
      </c>
      <c r="G72" s="2" t="s">
        <v>74</v>
      </c>
      <c r="H72" s="2" t="s">
        <v>65</v>
      </c>
      <c r="I72" s="2">
        <f>I56*J72</f>
        <v>220.52</v>
      </c>
      <c r="J72" s="2">
        <v>149</v>
      </c>
      <c r="K72" s="2">
        <v>149</v>
      </c>
      <c r="L72" s="2"/>
      <c r="M72" s="2"/>
      <c r="N72" s="2"/>
      <c r="O72" s="2">
        <f t="shared" si="60"/>
        <v>18</v>
      </c>
      <c r="P72" s="2">
        <f t="shared" si="61"/>
        <v>18</v>
      </c>
      <c r="Q72" s="2">
        <f t="shared" si="62"/>
        <v>0</v>
      </c>
      <c r="R72" s="2">
        <f t="shared" si="63"/>
        <v>0</v>
      </c>
      <c r="S72" s="2">
        <f t="shared" si="64"/>
        <v>0</v>
      </c>
      <c r="T72" s="2">
        <f t="shared" si="65"/>
        <v>0</v>
      </c>
      <c r="U72" s="2">
        <f t="shared" si="66"/>
        <v>0</v>
      </c>
      <c r="V72" s="2">
        <f t="shared" si="67"/>
        <v>0</v>
      </c>
      <c r="W72" s="2">
        <f t="shared" si="68"/>
        <v>0</v>
      </c>
      <c r="X72" s="2">
        <f t="shared" si="69"/>
        <v>0</v>
      </c>
      <c r="Y72" s="2">
        <f t="shared" si="70"/>
        <v>0</v>
      </c>
      <c r="Z72" s="2"/>
      <c r="AA72" s="2">
        <v>69994508</v>
      </c>
      <c r="AB72" s="2">
        <f t="shared" si="71"/>
        <v>0.08</v>
      </c>
      <c r="AC72" s="2">
        <f t="shared" si="59"/>
        <v>0.08</v>
      </c>
      <c r="AD72" s="2">
        <f t="shared" si="72"/>
        <v>0</v>
      </c>
      <c r="AE72" s="2">
        <f t="shared" si="73"/>
        <v>0</v>
      </c>
      <c r="AF72" s="2">
        <f t="shared" si="74"/>
        <v>0</v>
      </c>
      <c r="AG72" s="2">
        <f t="shared" si="75"/>
        <v>0</v>
      </c>
      <c r="AH72" s="2">
        <f t="shared" si="76"/>
        <v>0</v>
      </c>
      <c r="AI72" s="2">
        <f t="shared" si="77"/>
        <v>0</v>
      </c>
      <c r="AJ72" s="2">
        <f t="shared" si="78"/>
        <v>0</v>
      </c>
      <c r="AK72" s="2">
        <v>0.08</v>
      </c>
      <c r="AL72" s="110">
        <f>'1.Лок.смета.и.Акт'!F113</f>
        <v>0.08</v>
      </c>
      <c r="AM72" s="2">
        <v>0</v>
      </c>
      <c r="AN72" s="2">
        <v>0</v>
      </c>
      <c r="AO72" s="2">
        <v>0</v>
      </c>
      <c r="AP72" s="2">
        <v>0</v>
      </c>
      <c r="AQ72" s="2">
        <v>0</v>
      </c>
      <c r="AR72" s="2">
        <v>0</v>
      </c>
      <c r="AS72" s="2">
        <v>0</v>
      </c>
      <c r="AT72" s="2">
        <v>0</v>
      </c>
      <c r="AU72" s="2">
        <v>0</v>
      </c>
      <c r="AV72" s="2">
        <v>1</v>
      </c>
      <c r="AW72" s="2">
        <v>1</v>
      </c>
      <c r="AX72" s="2"/>
      <c r="AY72" s="2"/>
      <c r="AZ72" s="2">
        <v>1</v>
      </c>
      <c r="BA72" s="2">
        <v>1</v>
      </c>
      <c r="BB72" s="2">
        <v>1</v>
      </c>
      <c r="BC72" s="2">
        <v>1</v>
      </c>
      <c r="BD72" s="2" t="s">
        <v>6</v>
      </c>
      <c r="BE72" s="2" t="s">
        <v>6</v>
      </c>
      <c r="BF72" s="2" t="s">
        <v>6</v>
      </c>
      <c r="BG72" s="2" t="s">
        <v>6</v>
      </c>
      <c r="BH72" s="2">
        <v>3</v>
      </c>
      <c r="BI72" s="2">
        <v>1</v>
      </c>
      <c r="BJ72" s="2" t="s">
        <v>75</v>
      </c>
      <c r="BK72" s="2"/>
      <c r="BL72" s="2"/>
      <c r="BM72" s="2">
        <v>500001</v>
      </c>
      <c r="BN72" s="2">
        <v>0</v>
      </c>
      <c r="BO72" s="2" t="s">
        <v>6</v>
      </c>
      <c r="BP72" s="2">
        <v>0</v>
      </c>
      <c r="BQ72" s="2">
        <v>20</v>
      </c>
      <c r="BR72" s="2">
        <v>0</v>
      </c>
      <c r="BS72" s="2">
        <v>1</v>
      </c>
      <c r="BT72" s="2">
        <v>1</v>
      </c>
      <c r="BU72" s="2">
        <v>1</v>
      </c>
      <c r="BV72" s="2">
        <v>1</v>
      </c>
      <c r="BW72" s="2">
        <v>1</v>
      </c>
      <c r="BX72" s="2">
        <v>1</v>
      </c>
      <c r="BY72" s="2" t="s">
        <v>6</v>
      </c>
      <c r="BZ72" s="2">
        <v>0</v>
      </c>
      <c r="CA72" s="2">
        <v>0</v>
      </c>
      <c r="CB72" s="2" t="s">
        <v>6</v>
      </c>
      <c r="CC72" s="2"/>
      <c r="CD72" s="2"/>
      <c r="CE72" s="2">
        <v>0</v>
      </c>
      <c r="CF72" s="2">
        <v>0</v>
      </c>
      <c r="CG72" s="2">
        <v>0</v>
      </c>
      <c r="CH72" s="2"/>
      <c r="CI72" s="2"/>
      <c r="CJ72" s="2"/>
      <c r="CK72" s="2"/>
      <c r="CL72" s="2"/>
      <c r="CM72" s="2">
        <v>0</v>
      </c>
      <c r="CN72" s="2" t="s">
        <v>6</v>
      </c>
      <c r="CO72" s="2">
        <v>0</v>
      </c>
      <c r="CP72" s="2">
        <f t="shared" si="79"/>
        <v>18</v>
      </c>
      <c r="CQ72" s="2">
        <f t="shared" si="80"/>
        <v>0.08</v>
      </c>
      <c r="CR72" s="2">
        <f t="shared" si="81"/>
        <v>0</v>
      </c>
      <c r="CS72" s="2">
        <f t="shared" si="82"/>
        <v>0</v>
      </c>
      <c r="CT72" s="2">
        <f t="shared" si="83"/>
        <v>0</v>
      </c>
      <c r="CU72" s="2">
        <f t="shared" si="84"/>
        <v>0</v>
      </c>
      <c r="CV72" s="2">
        <f t="shared" si="85"/>
        <v>0</v>
      </c>
      <c r="CW72" s="2">
        <f t="shared" si="86"/>
        <v>0</v>
      </c>
      <c r="CX72" s="2">
        <f t="shared" si="87"/>
        <v>0</v>
      </c>
      <c r="CY72" s="2">
        <f>(((S72+(R72*IF(0,0,1)))*AT72)/100)</f>
        <v>0</v>
      </c>
      <c r="CZ72" s="2">
        <f>(((S72+(R72*IF(0,0,1)))*AU72)/100)</f>
        <v>0</v>
      </c>
      <c r="DA72" s="2"/>
      <c r="DB72" s="2"/>
      <c r="DC72" s="2" t="s">
        <v>6</v>
      </c>
      <c r="DD72" s="2" t="s">
        <v>6</v>
      </c>
      <c r="DE72" s="2" t="s">
        <v>6</v>
      </c>
      <c r="DF72" s="2" t="s">
        <v>6</v>
      </c>
      <c r="DG72" s="2" t="s">
        <v>6</v>
      </c>
      <c r="DH72" s="2" t="s">
        <v>6</v>
      </c>
      <c r="DI72" s="2" t="s">
        <v>6</v>
      </c>
      <c r="DJ72" s="2" t="s">
        <v>6</v>
      </c>
      <c r="DK72" s="2" t="s">
        <v>6</v>
      </c>
      <c r="DL72" s="2" t="s">
        <v>6</v>
      </c>
      <c r="DM72" s="2" t="s">
        <v>6</v>
      </c>
      <c r="DN72" s="2">
        <v>0</v>
      </c>
      <c r="DO72" s="2">
        <v>0</v>
      </c>
      <c r="DP72" s="2">
        <v>1</v>
      </c>
      <c r="DQ72" s="2">
        <v>1</v>
      </c>
      <c r="DR72" s="2"/>
      <c r="DS72" s="2"/>
      <c r="DT72" s="2"/>
      <c r="DU72" s="2">
        <v>1010</v>
      </c>
      <c r="DV72" s="2" t="s">
        <v>65</v>
      </c>
      <c r="DW72" s="2" t="s">
        <v>65</v>
      </c>
      <c r="DX72" s="2">
        <v>1</v>
      </c>
      <c r="DY72" s="2"/>
      <c r="DZ72" s="2" t="s">
        <v>6</v>
      </c>
      <c r="EA72" s="2" t="s">
        <v>6</v>
      </c>
      <c r="EB72" s="2" t="s">
        <v>6</v>
      </c>
      <c r="EC72" s="2" t="s">
        <v>6</v>
      </c>
      <c r="ED72" s="2"/>
      <c r="EE72" s="2">
        <v>35949445</v>
      </c>
      <c r="EF72" s="2">
        <v>20</v>
      </c>
      <c r="EG72" s="2" t="s">
        <v>31</v>
      </c>
      <c r="EH72" s="2">
        <v>0</v>
      </c>
      <c r="EI72" s="2" t="s">
        <v>6</v>
      </c>
      <c r="EJ72" s="2">
        <v>1</v>
      </c>
      <c r="EK72" s="2">
        <v>500001</v>
      </c>
      <c r="EL72" s="2" t="s">
        <v>32</v>
      </c>
      <c r="EM72" s="2" t="s">
        <v>33</v>
      </c>
      <c r="EN72" s="2"/>
      <c r="EO72" s="2" t="s">
        <v>6</v>
      </c>
      <c r="EP72" s="2"/>
      <c r="EQ72" s="2">
        <v>0</v>
      </c>
      <c r="ER72" s="2">
        <v>0.08</v>
      </c>
      <c r="ES72" s="110">
        <f>'1.Лок.смета.и.Акт'!F113</f>
        <v>0.08</v>
      </c>
      <c r="ET72" s="2">
        <v>0</v>
      </c>
      <c r="EU72" s="2">
        <v>0</v>
      </c>
      <c r="EV72" s="2">
        <v>0</v>
      </c>
      <c r="EW72" s="2">
        <v>0</v>
      </c>
      <c r="EX72" s="2">
        <v>0</v>
      </c>
      <c r="EY72" s="2"/>
      <c r="EZ72" s="2"/>
      <c r="FA72" s="2"/>
      <c r="FB72" s="2"/>
      <c r="FC72" s="2"/>
      <c r="FD72" s="2"/>
      <c r="FE72" s="2"/>
      <c r="FF72" s="2"/>
      <c r="FG72" s="2"/>
      <c r="FH72" s="2"/>
      <c r="FI72" s="2"/>
      <c r="FJ72" s="2"/>
      <c r="FK72" s="2"/>
      <c r="FL72" s="2"/>
      <c r="FM72" s="2"/>
      <c r="FN72" s="2"/>
      <c r="FO72" s="2"/>
      <c r="FP72" s="2"/>
      <c r="FQ72" s="2">
        <v>0</v>
      </c>
      <c r="FR72" s="2">
        <f t="shared" si="88"/>
        <v>0</v>
      </c>
      <c r="FS72" s="2">
        <v>0</v>
      </c>
      <c r="FT72" s="2"/>
      <c r="FU72" s="2"/>
      <c r="FV72" s="2"/>
      <c r="FW72" s="2"/>
      <c r="FX72" s="2">
        <v>0</v>
      </c>
      <c r="FY72" s="2">
        <v>0</v>
      </c>
      <c r="FZ72" s="2"/>
      <c r="GA72" s="2" t="s">
        <v>6</v>
      </c>
      <c r="GB72" s="2"/>
      <c r="GC72" s="2"/>
      <c r="GD72" s="2">
        <v>1</v>
      </c>
      <c r="GE72" s="2"/>
      <c r="GF72" s="2">
        <v>-536818528</v>
      </c>
      <c r="GG72" s="2">
        <v>2</v>
      </c>
      <c r="GH72" s="2">
        <v>1</v>
      </c>
      <c r="GI72" s="2">
        <v>-2</v>
      </c>
      <c r="GJ72" s="2">
        <v>0</v>
      </c>
      <c r="GK72" s="2">
        <v>0</v>
      </c>
      <c r="GL72" s="2">
        <f t="shared" si="89"/>
        <v>0</v>
      </c>
      <c r="GM72" s="2">
        <f t="shared" si="90"/>
        <v>18</v>
      </c>
      <c r="GN72" s="2">
        <f t="shared" si="91"/>
        <v>18</v>
      </c>
      <c r="GO72" s="2">
        <f t="shared" si="92"/>
        <v>0</v>
      </c>
      <c r="GP72" s="2">
        <f t="shared" si="93"/>
        <v>0</v>
      </c>
      <c r="GQ72" s="2"/>
      <c r="GR72" s="2">
        <v>0</v>
      </c>
      <c r="GS72" s="2">
        <v>3</v>
      </c>
      <c r="GT72" s="2">
        <v>0</v>
      </c>
      <c r="GU72" s="2" t="s">
        <v>6</v>
      </c>
      <c r="GV72" s="2">
        <f t="shared" si="94"/>
        <v>0</v>
      </c>
      <c r="GW72" s="2">
        <v>1</v>
      </c>
      <c r="GX72" s="2">
        <f t="shared" si="95"/>
        <v>0</v>
      </c>
      <c r="GY72" s="2"/>
      <c r="GZ72" s="2"/>
      <c r="HA72" s="2">
        <v>0</v>
      </c>
      <c r="HB72" s="2">
        <v>0</v>
      </c>
      <c r="HC72" s="2">
        <f t="shared" si="96"/>
        <v>0</v>
      </c>
      <c r="HD72" s="2"/>
      <c r="HE72" s="2" t="s">
        <v>6</v>
      </c>
      <c r="HF72" s="2" t="s">
        <v>6</v>
      </c>
      <c r="HG72" s="2"/>
      <c r="HH72" s="2"/>
      <c r="HI72" s="2"/>
      <c r="HJ72" s="2"/>
      <c r="HK72" s="2"/>
      <c r="HL72" s="2"/>
      <c r="HM72" s="2" t="s">
        <v>6</v>
      </c>
      <c r="HN72" s="2" t="s">
        <v>6</v>
      </c>
      <c r="HO72" s="2" t="s">
        <v>6</v>
      </c>
      <c r="HP72" s="2" t="s">
        <v>6</v>
      </c>
      <c r="HQ72" s="2" t="s">
        <v>6</v>
      </c>
      <c r="HR72" s="2"/>
      <c r="HS72" s="2"/>
      <c r="HT72" s="2"/>
      <c r="HU72" s="2"/>
      <c r="HV72" s="2"/>
      <c r="HW72" s="2"/>
      <c r="HX72" s="2"/>
      <c r="HY72" s="2"/>
      <c r="HZ72" s="2"/>
      <c r="IA72" s="2"/>
      <c r="IB72" s="2"/>
      <c r="IC72" s="2"/>
      <c r="ID72" s="2"/>
      <c r="IE72" s="2"/>
      <c r="IF72" s="2">
        <v>-1</v>
      </c>
      <c r="IG72" s="2"/>
      <c r="IH72" s="2"/>
      <c r="II72" s="2"/>
      <c r="IJ72" s="2"/>
      <c r="IK72" s="2">
        <v>0</v>
      </c>
      <c r="IL72" s="2"/>
      <c r="IM72" s="2"/>
      <c r="IN72" s="2"/>
      <c r="IO72" s="2"/>
      <c r="IP72" s="2"/>
      <c r="IQ72" s="2"/>
      <c r="IR72" s="2"/>
      <c r="IS72" s="2"/>
      <c r="IT72" s="2"/>
      <c r="IU72" s="2"/>
    </row>
    <row r="73" spans="1:255" x14ac:dyDescent="0.2">
      <c r="A73">
        <v>18</v>
      </c>
      <c r="B73">
        <v>1</v>
      </c>
      <c r="C73">
        <v>73</v>
      </c>
      <c r="E73" t="s">
        <v>108</v>
      </c>
      <c r="F73" t="e">
        <f>'ТЗ '!#REF!</f>
        <v>#REF!</v>
      </c>
      <c r="G73" t="s">
        <v>74</v>
      </c>
      <c r="H73" t="s">
        <v>65</v>
      </c>
      <c r="I73">
        <f>I57*J73</f>
        <v>220.52</v>
      </c>
      <c r="J73" s="208">
        <f>'5.Ведомость_списания'!F49</f>
        <v>149</v>
      </c>
      <c r="K73">
        <v>149</v>
      </c>
      <c r="O73">
        <f t="shared" si="60"/>
        <v>250</v>
      </c>
      <c r="P73">
        <f t="shared" si="61"/>
        <v>250</v>
      </c>
      <c r="Q73">
        <f t="shared" si="62"/>
        <v>0</v>
      </c>
      <c r="R73">
        <f t="shared" si="63"/>
        <v>0</v>
      </c>
      <c r="S73">
        <f t="shared" si="64"/>
        <v>0</v>
      </c>
      <c r="T73">
        <f t="shared" si="65"/>
        <v>0</v>
      </c>
      <c r="U73">
        <f t="shared" si="66"/>
        <v>0</v>
      </c>
      <c r="V73">
        <f t="shared" si="67"/>
        <v>0</v>
      </c>
      <c r="W73">
        <f t="shared" si="68"/>
        <v>0</v>
      </c>
      <c r="X73">
        <f t="shared" si="69"/>
        <v>0</v>
      </c>
      <c r="Y73">
        <f t="shared" si="70"/>
        <v>0</v>
      </c>
      <c r="AA73">
        <v>69994509</v>
      </c>
      <c r="AB73">
        <f t="shared" si="71"/>
        <v>0.15</v>
      </c>
      <c r="AC73">
        <f t="shared" si="59"/>
        <v>0.15</v>
      </c>
      <c r="AD73">
        <f t="shared" si="72"/>
        <v>0</v>
      </c>
      <c r="AE73">
        <f t="shared" si="73"/>
        <v>0</v>
      </c>
      <c r="AF73">
        <f t="shared" si="74"/>
        <v>0</v>
      </c>
      <c r="AG73">
        <f t="shared" si="75"/>
        <v>0</v>
      </c>
      <c r="AH73">
        <f t="shared" si="76"/>
        <v>0</v>
      </c>
      <c r="AI73">
        <f t="shared" si="77"/>
        <v>0</v>
      </c>
      <c r="AJ73">
        <f t="shared" si="78"/>
        <v>0</v>
      </c>
      <c r="AK73">
        <v>0.15</v>
      </c>
      <c r="AL73">
        <v>0.15</v>
      </c>
      <c r="AM73">
        <v>0</v>
      </c>
      <c r="AN73">
        <v>0</v>
      </c>
      <c r="AO73">
        <v>0</v>
      </c>
      <c r="AP73">
        <v>0</v>
      </c>
      <c r="AQ73">
        <v>0</v>
      </c>
      <c r="AR73">
        <v>0</v>
      </c>
      <c r="AS73">
        <v>0</v>
      </c>
      <c r="AT73">
        <v>0</v>
      </c>
      <c r="AU73">
        <v>0</v>
      </c>
      <c r="AV73">
        <v>1</v>
      </c>
      <c r="AW73">
        <v>1</v>
      </c>
      <c r="AZ73">
        <v>1</v>
      </c>
      <c r="BA73">
        <v>1</v>
      </c>
      <c r="BB73">
        <v>1</v>
      </c>
      <c r="BC73">
        <v>7.56</v>
      </c>
      <c r="BD73" t="s">
        <v>6</v>
      </c>
      <c r="BE73" t="s">
        <v>6</v>
      </c>
      <c r="BF73" t="s">
        <v>6</v>
      </c>
      <c r="BG73" t="s">
        <v>6</v>
      </c>
      <c r="BH73">
        <v>3</v>
      </c>
      <c r="BI73">
        <v>1</v>
      </c>
      <c r="BJ73" t="s">
        <v>75</v>
      </c>
      <c r="BM73">
        <v>500001</v>
      </c>
      <c r="BN73">
        <v>0</v>
      </c>
      <c r="BO73" t="s">
        <v>6</v>
      </c>
      <c r="BP73">
        <v>0</v>
      </c>
      <c r="BQ73">
        <v>20</v>
      </c>
      <c r="BR73">
        <v>0</v>
      </c>
      <c r="BS73">
        <v>1</v>
      </c>
      <c r="BT73">
        <v>1</v>
      </c>
      <c r="BU73">
        <v>1</v>
      </c>
      <c r="BV73">
        <v>1</v>
      </c>
      <c r="BW73">
        <v>1</v>
      </c>
      <c r="BX73">
        <v>1</v>
      </c>
      <c r="BY73" t="s">
        <v>6</v>
      </c>
      <c r="BZ73">
        <v>0</v>
      </c>
      <c r="CA73">
        <v>0</v>
      </c>
      <c r="CB73" t="s">
        <v>6</v>
      </c>
      <c r="CE73">
        <v>0</v>
      </c>
      <c r="CF73">
        <v>0</v>
      </c>
      <c r="CG73">
        <v>0</v>
      </c>
      <c r="CM73">
        <v>0</v>
      </c>
      <c r="CN73" t="s">
        <v>6</v>
      </c>
      <c r="CO73">
        <v>0</v>
      </c>
      <c r="CP73">
        <f t="shared" si="79"/>
        <v>250</v>
      </c>
      <c r="CQ73">
        <f t="shared" si="80"/>
        <v>1.1339999999999999</v>
      </c>
      <c r="CR73">
        <f t="shared" si="81"/>
        <v>0</v>
      </c>
      <c r="CS73">
        <f t="shared" si="82"/>
        <v>0</v>
      </c>
      <c r="CT73">
        <f t="shared" si="83"/>
        <v>0</v>
      </c>
      <c r="CU73">
        <f t="shared" si="84"/>
        <v>0</v>
      </c>
      <c r="CV73">
        <f t="shared" si="85"/>
        <v>0</v>
      </c>
      <c r="CW73">
        <f t="shared" si="86"/>
        <v>0</v>
      </c>
      <c r="CX73">
        <f t="shared" si="87"/>
        <v>0</v>
      </c>
      <c r="CY73">
        <f>(S73+R73)*(BZ73/100)</f>
        <v>0</v>
      </c>
      <c r="CZ73">
        <f>(S73+R73)*(CA73/100)</f>
        <v>0</v>
      </c>
      <c r="DC73" t="s">
        <v>6</v>
      </c>
      <c r="DD73" t="s">
        <v>6</v>
      </c>
      <c r="DE73" t="s">
        <v>6</v>
      </c>
      <c r="DF73" t="s">
        <v>6</v>
      </c>
      <c r="DG73" t="s">
        <v>6</v>
      </c>
      <c r="DH73" t="s">
        <v>6</v>
      </c>
      <c r="DI73" t="s">
        <v>6</v>
      </c>
      <c r="DJ73" t="s">
        <v>6</v>
      </c>
      <c r="DK73" t="s">
        <v>6</v>
      </c>
      <c r="DL73" t="s">
        <v>6</v>
      </c>
      <c r="DM73" t="s">
        <v>6</v>
      </c>
      <c r="DN73">
        <v>0</v>
      </c>
      <c r="DO73">
        <v>0</v>
      </c>
      <c r="DP73">
        <v>1</v>
      </c>
      <c r="DQ73">
        <v>1</v>
      </c>
      <c r="DU73">
        <v>1010</v>
      </c>
      <c r="DV73" t="s">
        <v>65</v>
      </c>
      <c r="DW73" t="e">
        <f>'ТЗ '!#REF!</f>
        <v>#REF!</v>
      </c>
      <c r="DX73">
        <v>1</v>
      </c>
      <c r="DZ73" t="s">
        <v>6</v>
      </c>
      <c r="EA73" t="s">
        <v>6</v>
      </c>
      <c r="EB73" t="s">
        <v>6</v>
      </c>
      <c r="EC73" t="s">
        <v>6</v>
      </c>
      <c r="EE73">
        <v>35949445</v>
      </c>
      <c r="EF73">
        <v>20</v>
      </c>
      <c r="EG73" t="s">
        <v>31</v>
      </c>
      <c r="EH73">
        <v>0</v>
      </c>
      <c r="EI73" t="s">
        <v>6</v>
      </c>
      <c r="EJ73">
        <v>1</v>
      </c>
      <c r="EK73">
        <v>500001</v>
      </c>
      <c r="EL73" t="s">
        <v>32</v>
      </c>
      <c r="EM73" t="s">
        <v>33</v>
      </c>
      <c r="EO73" t="s">
        <v>6</v>
      </c>
      <c r="EQ73">
        <v>0</v>
      </c>
      <c r="ER73">
        <v>1.1000000000000001</v>
      </c>
      <c r="ES73">
        <v>0.15</v>
      </c>
      <c r="ET73">
        <v>0</v>
      </c>
      <c r="EU73">
        <v>0</v>
      </c>
      <c r="EV73">
        <v>0</v>
      </c>
      <c r="EW73">
        <v>0</v>
      </c>
      <c r="EX73">
        <v>0</v>
      </c>
      <c r="EZ73">
        <v>5</v>
      </c>
      <c r="FC73">
        <v>0</v>
      </c>
      <c r="FD73">
        <v>18</v>
      </c>
      <c r="FF73">
        <v>1.1000000000000001</v>
      </c>
      <c r="FQ73">
        <v>0</v>
      </c>
      <c r="FR73">
        <f t="shared" si="88"/>
        <v>0</v>
      </c>
      <c r="FS73">
        <v>0</v>
      </c>
      <c r="FX73">
        <v>0</v>
      </c>
      <c r="FY73">
        <v>0</v>
      </c>
      <c r="GA73" t="s">
        <v>76</v>
      </c>
      <c r="GD73">
        <v>1</v>
      </c>
      <c r="GF73">
        <v>-536818528</v>
      </c>
      <c r="GG73">
        <v>2</v>
      </c>
      <c r="GH73">
        <v>3</v>
      </c>
      <c r="GI73">
        <v>5</v>
      </c>
      <c r="GJ73">
        <v>0</v>
      </c>
      <c r="GK73">
        <v>0</v>
      </c>
      <c r="GL73">
        <f t="shared" si="89"/>
        <v>0</v>
      </c>
      <c r="GM73">
        <f t="shared" si="90"/>
        <v>250</v>
      </c>
      <c r="GN73">
        <f t="shared" si="91"/>
        <v>250</v>
      </c>
      <c r="GO73">
        <f t="shared" si="92"/>
        <v>0</v>
      </c>
      <c r="GP73">
        <f t="shared" si="93"/>
        <v>0</v>
      </c>
      <c r="GR73">
        <v>1</v>
      </c>
      <c r="GS73">
        <v>1</v>
      </c>
      <c r="GT73">
        <v>0</v>
      </c>
      <c r="GU73" t="s">
        <v>6</v>
      </c>
      <c r="GV73">
        <f t="shared" si="94"/>
        <v>0</v>
      </c>
      <c r="GW73">
        <v>1</v>
      </c>
      <c r="GX73">
        <f t="shared" si="95"/>
        <v>0</v>
      </c>
      <c r="HA73">
        <v>0</v>
      </c>
      <c r="HB73">
        <v>0</v>
      </c>
      <c r="HC73">
        <f t="shared" si="96"/>
        <v>0</v>
      </c>
      <c r="HE73" t="s">
        <v>35</v>
      </c>
      <c r="HF73" t="s">
        <v>36</v>
      </c>
      <c r="HM73" t="s">
        <v>6</v>
      </c>
      <c r="HN73" t="s">
        <v>6</v>
      </c>
      <c r="HO73" t="s">
        <v>6</v>
      </c>
      <c r="HP73" t="s">
        <v>6</v>
      </c>
      <c r="HQ73" t="s">
        <v>6</v>
      </c>
      <c r="IF73">
        <v>-1</v>
      </c>
      <c r="IK73">
        <v>0</v>
      </c>
    </row>
    <row r="74" spans="1:255" x14ac:dyDescent="0.2">
      <c r="A74" s="2">
        <v>18</v>
      </c>
      <c r="B74" s="2">
        <v>1</v>
      </c>
      <c r="C74" s="2">
        <v>59</v>
      </c>
      <c r="D74" s="2"/>
      <c r="E74" s="2" t="s">
        <v>109</v>
      </c>
      <c r="F74" s="2" t="s">
        <v>78</v>
      </c>
      <c r="G74" s="2" t="s">
        <v>110</v>
      </c>
      <c r="H74" s="2" t="s">
        <v>45</v>
      </c>
      <c r="I74" s="2">
        <f>I56*J74</f>
        <v>180.56</v>
      </c>
      <c r="J74" s="2">
        <v>122</v>
      </c>
      <c r="K74" s="2">
        <v>122</v>
      </c>
      <c r="L74" s="2"/>
      <c r="M74" s="2"/>
      <c r="N74" s="2"/>
      <c r="O74" s="2">
        <f t="shared" si="60"/>
        <v>1255</v>
      </c>
      <c r="P74" s="2">
        <f t="shared" si="61"/>
        <v>1255</v>
      </c>
      <c r="Q74" s="2">
        <f t="shared" si="62"/>
        <v>0</v>
      </c>
      <c r="R74" s="2">
        <f t="shared" si="63"/>
        <v>0</v>
      </c>
      <c r="S74" s="2">
        <f t="shared" si="64"/>
        <v>0</v>
      </c>
      <c r="T74" s="2">
        <f t="shared" si="65"/>
        <v>0</v>
      </c>
      <c r="U74" s="2">
        <f t="shared" si="66"/>
        <v>0</v>
      </c>
      <c r="V74" s="2">
        <f t="shared" si="67"/>
        <v>0</v>
      </c>
      <c r="W74" s="2">
        <f t="shared" si="68"/>
        <v>0</v>
      </c>
      <c r="X74" s="2">
        <f t="shared" si="69"/>
        <v>0</v>
      </c>
      <c r="Y74" s="2">
        <f t="shared" si="70"/>
        <v>0</v>
      </c>
      <c r="Z74" s="2"/>
      <c r="AA74" s="2">
        <v>69994508</v>
      </c>
      <c r="AB74" s="2">
        <f t="shared" si="71"/>
        <v>6.95</v>
      </c>
      <c r="AC74" s="2">
        <f t="shared" si="59"/>
        <v>6.95</v>
      </c>
      <c r="AD74" s="2">
        <f t="shared" si="72"/>
        <v>0</v>
      </c>
      <c r="AE74" s="2">
        <f t="shared" si="73"/>
        <v>0</v>
      </c>
      <c r="AF74" s="2">
        <f t="shared" si="74"/>
        <v>0</v>
      </c>
      <c r="AG74" s="2">
        <f t="shared" si="75"/>
        <v>0</v>
      </c>
      <c r="AH74" s="2">
        <f t="shared" si="76"/>
        <v>0</v>
      </c>
      <c r="AI74" s="2">
        <f t="shared" si="77"/>
        <v>0</v>
      </c>
      <c r="AJ74" s="2">
        <f t="shared" si="78"/>
        <v>0</v>
      </c>
      <c r="AK74" s="2">
        <v>6.95</v>
      </c>
      <c r="AL74" s="110">
        <f>'1.Лок.смета.и.Акт'!F115</f>
        <v>6.95</v>
      </c>
      <c r="AM74" s="2">
        <v>0</v>
      </c>
      <c r="AN74" s="2">
        <v>0</v>
      </c>
      <c r="AO74" s="2">
        <v>0</v>
      </c>
      <c r="AP74" s="2">
        <v>0</v>
      </c>
      <c r="AQ74" s="2">
        <v>0</v>
      </c>
      <c r="AR74" s="2">
        <v>0</v>
      </c>
      <c r="AS74" s="2">
        <v>0</v>
      </c>
      <c r="AT74" s="2">
        <v>0</v>
      </c>
      <c r="AU74" s="2">
        <v>0</v>
      </c>
      <c r="AV74" s="2">
        <v>1</v>
      </c>
      <c r="AW74" s="2">
        <v>1</v>
      </c>
      <c r="AX74" s="2"/>
      <c r="AY74" s="2"/>
      <c r="AZ74" s="2">
        <v>1</v>
      </c>
      <c r="BA74" s="2">
        <v>1</v>
      </c>
      <c r="BB74" s="2">
        <v>1</v>
      </c>
      <c r="BC74" s="2">
        <v>1</v>
      </c>
      <c r="BD74" s="2" t="s">
        <v>6</v>
      </c>
      <c r="BE74" s="2" t="s">
        <v>6</v>
      </c>
      <c r="BF74" s="2" t="s">
        <v>6</v>
      </c>
      <c r="BG74" s="2" t="s">
        <v>6</v>
      </c>
      <c r="BH74" s="2">
        <v>3</v>
      </c>
      <c r="BI74" s="2">
        <v>1</v>
      </c>
      <c r="BJ74" s="2" t="s">
        <v>80</v>
      </c>
      <c r="BK74" s="2"/>
      <c r="BL74" s="2"/>
      <c r="BM74" s="2">
        <v>500001</v>
      </c>
      <c r="BN74" s="2">
        <v>0</v>
      </c>
      <c r="BO74" s="2" t="s">
        <v>6</v>
      </c>
      <c r="BP74" s="2">
        <v>0</v>
      </c>
      <c r="BQ74" s="2">
        <v>20</v>
      </c>
      <c r="BR74" s="2">
        <v>0</v>
      </c>
      <c r="BS74" s="2">
        <v>1</v>
      </c>
      <c r="BT74" s="2">
        <v>1</v>
      </c>
      <c r="BU74" s="2">
        <v>1</v>
      </c>
      <c r="BV74" s="2">
        <v>1</v>
      </c>
      <c r="BW74" s="2">
        <v>1</v>
      </c>
      <c r="BX74" s="2">
        <v>1</v>
      </c>
      <c r="BY74" s="2" t="s">
        <v>6</v>
      </c>
      <c r="BZ74" s="2">
        <v>0</v>
      </c>
      <c r="CA74" s="2">
        <v>0</v>
      </c>
      <c r="CB74" s="2" t="s">
        <v>6</v>
      </c>
      <c r="CC74" s="2"/>
      <c r="CD74" s="2"/>
      <c r="CE74" s="2">
        <v>0</v>
      </c>
      <c r="CF74" s="2">
        <v>0</v>
      </c>
      <c r="CG74" s="2">
        <v>0</v>
      </c>
      <c r="CH74" s="2"/>
      <c r="CI74" s="2"/>
      <c r="CJ74" s="2"/>
      <c r="CK74" s="2"/>
      <c r="CL74" s="2"/>
      <c r="CM74" s="2">
        <v>0</v>
      </c>
      <c r="CN74" s="2" t="s">
        <v>6</v>
      </c>
      <c r="CO74" s="2">
        <v>0</v>
      </c>
      <c r="CP74" s="2">
        <f t="shared" si="79"/>
        <v>1255</v>
      </c>
      <c r="CQ74" s="2">
        <f t="shared" si="80"/>
        <v>6.95</v>
      </c>
      <c r="CR74" s="2">
        <f t="shared" si="81"/>
        <v>0</v>
      </c>
      <c r="CS74" s="2">
        <f t="shared" si="82"/>
        <v>0</v>
      </c>
      <c r="CT74" s="2">
        <f t="shared" si="83"/>
        <v>0</v>
      </c>
      <c r="CU74" s="2">
        <f t="shared" si="84"/>
        <v>0</v>
      </c>
      <c r="CV74" s="2">
        <f t="shared" si="85"/>
        <v>0</v>
      </c>
      <c r="CW74" s="2">
        <f t="shared" si="86"/>
        <v>0</v>
      </c>
      <c r="CX74" s="2">
        <f t="shared" si="87"/>
        <v>0</v>
      </c>
      <c r="CY74" s="2">
        <f>(((S74+(R74*IF(0,0,1)))*AT74)/100)</f>
        <v>0</v>
      </c>
      <c r="CZ74" s="2">
        <f>(((S74+(R74*IF(0,0,1)))*AU74)/100)</f>
        <v>0</v>
      </c>
      <c r="DA74" s="2"/>
      <c r="DB74" s="2"/>
      <c r="DC74" s="2" t="s">
        <v>6</v>
      </c>
      <c r="DD74" s="2" t="s">
        <v>6</v>
      </c>
      <c r="DE74" s="2" t="s">
        <v>6</v>
      </c>
      <c r="DF74" s="2" t="s">
        <v>6</v>
      </c>
      <c r="DG74" s="2" t="s">
        <v>6</v>
      </c>
      <c r="DH74" s="2" t="s">
        <v>6</v>
      </c>
      <c r="DI74" s="2" t="s">
        <v>6</v>
      </c>
      <c r="DJ74" s="2" t="s">
        <v>6</v>
      </c>
      <c r="DK74" s="2" t="s">
        <v>6</v>
      </c>
      <c r="DL74" s="2" t="s">
        <v>6</v>
      </c>
      <c r="DM74" s="2" t="s">
        <v>6</v>
      </c>
      <c r="DN74" s="2">
        <v>0</v>
      </c>
      <c r="DO74" s="2">
        <v>0</v>
      </c>
      <c r="DP74" s="2">
        <v>1</v>
      </c>
      <c r="DQ74" s="2">
        <v>1</v>
      </c>
      <c r="DR74" s="2"/>
      <c r="DS74" s="2"/>
      <c r="DT74" s="2"/>
      <c r="DU74" s="2">
        <v>1003</v>
      </c>
      <c r="DV74" s="2" t="s">
        <v>45</v>
      </c>
      <c r="DW74" s="2" t="s">
        <v>45</v>
      </c>
      <c r="DX74" s="2">
        <v>1</v>
      </c>
      <c r="DY74" s="2"/>
      <c r="DZ74" s="2" t="s">
        <v>6</v>
      </c>
      <c r="EA74" s="2" t="s">
        <v>6</v>
      </c>
      <c r="EB74" s="2" t="s">
        <v>6</v>
      </c>
      <c r="EC74" s="2" t="s">
        <v>6</v>
      </c>
      <c r="ED74" s="2"/>
      <c r="EE74" s="2">
        <v>35949445</v>
      </c>
      <c r="EF74" s="2">
        <v>20</v>
      </c>
      <c r="EG74" s="2" t="s">
        <v>31</v>
      </c>
      <c r="EH74" s="2">
        <v>0</v>
      </c>
      <c r="EI74" s="2" t="s">
        <v>6</v>
      </c>
      <c r="EJ74" s="2">
        <v>1</v>
      </c>
      <c r="EK74" s="2">
        <v>500001</v>
      </c>
      <c r="EL74" s="2" t="s">
        <v>32</v>
      </c>
      <c r="EM74" s="2" t="s">
        <v>33</v>
      </c>
      <c r="EN74" s="2"/>
      <c r="EO74" s="2" t="s">
        <v>6</v>
      </c>
      <c r="EP74" s="2"/>
      <c r="EQ74" s="2">
        <v>0</v>
      </c>
      <c r="ER74" s="2">
        <v>6.95</v>
      </c>
      <c r="ES74" s="110">
        <f>'1.Лок.смета.и.Акт'!F115</f>
        <v>6.95</v>
      </c>
      <c r="ET74" s="2">
        <v>0</v>
      </c>
      <c r="EU74" s="2">
        <v>0</v>
      </c>
      <c r="EV74" s="2">
        <v>0</v>
      </c>
      <c r="EW74" s="2">
        <v>0</v>
      </c>
      <c r="EX74" s="2">
        <v>0</v>
      </c>
      <c r="EY74" s="2"/>
      <c r="EZ74" s="2"/>
      <c r="FA74" s="2"/>
      <c r="FB74" s="2"/>
      <c r="FC74" s="2"/>
      <c r="FD74" s="2"/>
      <c r="FE74" s="2"/>
      <c r="FF74" s="2"/>
      <c r="FG74" s="2"/>
      <c r="FH74" s="2"/>
      <c r="FI74" s="2"/>
      <c r="FJ74" s="2"/>
      <c r="FK74" s="2"/>
      <c r="FL74" s="2"/>
      <c r="FM74" s="2"/>
      <c r="FN74" s="2"/>
      <c r="FO74" s="2"/>
      <c r="FP74" s="2"/>
      <c r="FQ74" s="2">
        <v>0</v>
      </c>
      <c r="FR74" s="2">
        <f t="shared" si="88"/>
        <v>0</v>
      </c>
      <c r="FS74" s="2">
        <v>0</v>
      </c>
      <c r="FT74" s="2"/>
      <c r="FU74" s="2"/>
      <c r="FV74" s="2"/>
      <c r="FW74" s="2"/>
      <c r="FX74" s="2">
        <v>0</v>
      </c>
      <c r="FY74" s="2">
        <v>0</v>
      </c>
      <c r="FZ74" s="2"/>
      <c r="GA74" s="2" t="s">
        <v>6</v>
      </c>
      <c r="GB74" s="2"/>
      <c r="GC74" s="2"/>
      <c r="GD74" s="2">
        <v>1</v>
      </c>
      <c r="GE74" s="2"/>
      <c r="GF74" s="2">
        <v>767673875</v>
      </c>
      <c r="GG74" s="2">
        <v>2</v>
      </c>
      <c r="GH74" s="2">
        <v>1</v>
      </c>
      <c r="GI74" s="2">
        <v>-2</v>
      </c>
      <c r="GJ74" s="2">
        <v>0</v>
      </c>
      <c r="GK74" s="2">
        <v>0</v>
      </c>
      <c r="GL74" s="2">
        <f t="shared" si="89"/>
        <v>0</v>
      </c>
      <c r="GM74" s="2">
        <f t="shared" si="90"/>
        <v>1255</v>
      </c>
      <c r="GN74" s="2">
        <f t="shared" si="91"/>
        <v>1255</v>
      </c>
      <c r="GO74" s="2">
        <f t="shared" si="92"/>
        <v>0</v>
      </c>
      <c r="GP74" s="2">
        <f t="shared" si="93"/>
        <v>0</v>
      </c>
      <c r="GQ74" s="2"/>
      <c r="GR74" s="2">
        <v>0</v>
      </c>
      <c r="GS74" s="2">
        <v>3</v>
      </c>
      <c r="GT74" s="2">
        <v>0</v>
      </c>
      <c r="GU74" s="2" t="s">
        <v>6</v>
      </c>
      <c r="GV74" s="2">
        <f t="shared" si="94"/>
        <v>0</v>
      </c>
      <c r="GW74" s="2">
        <v>1</v>
      </c>
      <c r="GX74" s="2">
        <f t="shared" si="95"/>
        <v>0</v>
      </c>
      <c r="GY74" s="2"/>
      <c r="GZ74" s="2"/>
      <c r="HA74" s="2">
        <v>0</v>
      </c>
      <c r="HB74" s="2">
        <v>0</v>
      </c>
      <c r="HC74" s="2">
        <f t="shared" si="96"/>
        <v>0</v>
      </c>
      <c r="HD74" s="2"/>
      <c r="HE74" s="2" t="s">
        <v>6</v>
      </c>
      <c r="HF74" s="2" t="s">
        <v>6</v>
      </c>
      <c r="HG74" s="2"/>
      <c r="HH74" s="2"/>
      <c r="HI74" s="2"/>
      <c r="HJ74" s="2"/>
      <c r="HK74" s="2"/>
      <c r="HL74" s="2"/>
      <c r="HM74" s="2" t="s">
        <v>6</v>
      </c>
      <c r="HN74" s="2" t="s">
        <v>6</v>
      </c>
      <c r="HO74" s="2" t="s">
        <v>6</v>
      </c>
      <c r="HP74" s="2" t="s">
        <v>6</v>
      </c>
      <c r="HQ74" s="2" t="s">
        <v>6</v>
      </c>
      <c r="HR74" s="2"/>
      <c r="HS74" s="2"/>
      <c r="HT74" s="2"/>
      <c r="HU74" s="2"/>
      <c r="HV74" s="2"/>
      <c r="HW74" s="2"/>
      <c r="HX74" s="2"/>
      <c r="HY74" s="2"/>
      <c r="HZ74" s="2"/>
      <c r="IA74" s="2"/>
      <c r="IB74" s="2"/>
      <c r="IC74" s="2"/>
      <c r="ID74" s="2"/>
      <c r="IE74" s="2"/>
      <c r="IF74" s="2">
        <v>-1</v>
      </c>
      <c r="IG74" s="2"/>
      <c r="IH74" s="2"/>
      <c r="II74" s="2"/>
      <c r="IJ74" s="2"/>
      <c r="IK74" s="2">
        <v>0</v>
      </c>
      <c r="IL74" s="2"/>
      <c r="IM74" s="2"/>
      <c r="IN74" s="2"/>
      <c r="IO74" s="2"/>
      <c r="IP74" s="2"/>
      <c r="IQ74" s="2"/>
      <c r="IR74" s="2"/>
      <c r="IS74" s="2"/>
      <c r="IT74" s="2"/>
      <c r="IU74" s="2"/>
    </row>
    <row r="75" spans="1:255" x14ac:dyDescent="0.2">
      <c r="A75">
        <v>18</v>
      </c>
      <c r="B75">
        <v>1</v>
      </c>
      <c r="C75">
        <v>74</v>
      </c>
      <c r="E75" t="s">
        <v>109</v>
      </c>
      <c r="F75" t="e">
        <f>'ТЗ '!#REF!</f>
        <v>#REF!</v>
      </c>
      <c r="G75" t="s">
        <v>110</v>
      </c>
      <c r="H75" t="s">
        <v>45</v>
      </c>
      <c r="I75">
        <f>I57*J75</f>
        <v>180.56</v>
      </c>
      <c r="J75" s="208">
        <f>'5.Ведомость_списания'!F50</f>
        <v>122</v>
      </c>
      <c r="K75">
        <v>122</v>
      </c>
      <c r="O75">
        <f t="shared" si="60"/>
        <v>10320</v>
      </c>
      <c r="P75">
        <f t="shared" si="61"/>
        <v>10320</v>
      </c>
      <c r="Q75">
        <f t="shared" si="62"/>
        <v>0</v>
      </c>
      <c r="R75">
        <f t="shared" si="63"/>
        <v>0</v>
      </c>
      <c r="S75">
        <f t="shared" si="64"/>
        <v>0</v>
      </c>
      <c r="T75">
        <f t="shared" si="65"/>
        <v>0</v>
      </c>
      <c r="U75">
        <f t="shared" si="66"/>
        <v>0</v>
      </c>
      <c r="V75">
        <f t="shared" si="67"/>
        <v>0</v>
      </c>
      <c r="W75">
        <f t="shared" si="68"/>
        <v>0</v>
      </c>
      <c r="X75">
        <f t="shared" si="69"/>
        <v>0</v>
      </c>
      <c r="Y75">
        <f t="shared" si="70"/>
        <v>0</v>
      </c>
      <c r="AA75">
        <v>69994509</v>
      </c>
      <c r="AB75">
        <f t="shared" si="71"/>
        <v>7.56</v>
      </c>
      <c r="AC75">
        <f t="shared" si="59"/>
        <v>7.56</v>
      </c>
      <c r="AD75">
        <f t="shared" si="72"/>
        <v>0</v>
      </c>
      <c r="AE75">
        <f t="shared" si="73"/>
        <v>0</v>
      </c>
      <c r="AF75">
        <f t="shared" si="74"/>
        <v>0</v>
      </c>
      <c r="AG75">
        <f t="shared" si="75"/>
        <v>0</v>
      </c>
      <c r="AH75">
        <f t="shared" si="76"/>
        <v>0</v>
      </c>
      <c r="AI75">
        <f t="shared" si="77"/>
        <v>0</v>
      </c>
      <c r="AJ75">
        <f t="shared" si="78"/>
        <v>0</v>
      </c>
      <c r="AK75">
        <v>7.5600000000000005</v>
      </c>
      <c r="AL75">
        <v>7.5600000000000005</v>
      </c>
      <c r="AM75">
        <v>0</v>
      </c>
      <c r="AN75">
        <v>0</v>
      </c>
      <c r="AO75">
        <v>0</v>
      </c>
      <c r="AP75">
        <v>0</v>
      </c>
      <c r="AQ75">
        <v>0</v>
      </c>
      <c r="AR75">
        <v>0</v>
      </c>
      <c r="AS75">
        <v>0</v>
      </c>
      <c r="AT75">
        <v>0</v>
      </c>
      <c r="AU75">
        <v>0</v>
      </c>
      <c r="AV75">
        <v>1</v>
      </c>
      <c r="AW75">
        <v>1</v>
      </c>
      <c r="AZ75">
        <v>1</v>
      </c>
      <c r="BA75">
        <v>1</v>
      </c>
      <c r="BB75">
        <v>1</v>
      </c>
      <c r="BC75">
        <v>7.56</v>
      </c>
      <c r="BD75" t="s">
        <v>6</v>
      </c>
      <c r="BE75" t="s">
        <v>6</v>
      </c>
      <c r="BF75" t="s">
        <v>6</v>
      </c>
      <c r="BG75" t="s">
        <v>6</v>
      </c>
      <c r="BH75">
        <v>3</v>
      </c>
      <c r="BI75">
        <v>1</v>
      </c>
      <c r="BJ75" t="s">
        <v>80</v>
      </c>
      <c r="BM75">
        <v>500001</v>
      </c>
      <c r="BN75">
        <v>0</v>
      </c>
      <c r="BO75" t="s">
        <v>6</v>
      </c>
      <c r="BP75">
        <v>0</v>
      </c>
      <c r="BQ75">
        <v>20</v>
      </c>
      <c r="BR75">
        <v>0</v>
      </c>
      <c r="BS75">
        <v>1</v>
      </c>
      <c r="BT75">
        <v>1</v>
      </c>
      <c r="BU75">
        <v>1</v>
      </c>
      <c r="BV75">
        <v>1</v>
      </c>
      <c r="BW75">
        <v>1</v>
      </c>
      <c r="BX75">
        <v>1</v>
      </c>
      <c r="BY75" t="s">
        <v>6</v>
      </c>
      <c r="BZ75">
        <v>0</v>
      </c>
      <c r="CA75">
        <v>0</v>
      </c>
      <c r="CB75" t="s">
        <v>6</v>
      </c>
      <c r="CE75">
        <v>0</v>
      </c>
      <c r="CF75">
        <v>0</v>
      </c>
      <c r="CG75">
        <v>0</v>
      </c>
      <c r="CM75">
        <v>0</v>
      </c>
      <c r="CN75" t="s">
        <v>6</v>
      </c>
      <c r="CO75">
        <v>0</v>
      </c>
      <c r="CP75">
        <f t="shared" si="79"/>
        <v>10320</v>
      </c>
      <c r="CQ75">
        <f t="shared" si="80"/>
        <v>57.153599999999997</v>
      </c>
      <c r="CR75">
        <f t="shared" si="81"/>
        <v>0</v>
      </c>
      <c r="CS75">
        <f t="shared" si="82"/>
        <v>0</v>
      </c>
      <c r="CT75">
        <f t="shared" si="83"/>
        <v>0</v>
      </c>
      <c r="CU75">
        <f t="shared" si="84"/>
        <v>0</v>
      </c>
      <c r="CV75">
        <f t="shared" si="85"/>
        <v>0</v>
      </c>
      <c r="CW75">
        <f t="shared" si="86"/>
        <v>0</v>
      </c>
      <c r="CX75">
        <f t="shared" si="87"/>
        <v>0</v>
      </c>
      <c r="CY75">
        <f>(S75+R75)*(BZ75/100)</f>
        <v>0</v>
      </c>
      <c r="CZ75">
        <f>(S75+R75)*(CA75/100)</f>
        <v>0</v>
      </c>
      <c r="DC75" t="s">
        <v>6</v>
      </c>
      <c r="DD75" t="s">
        <v>6</v>
      </c>
      <c r="DE75" t="s">
        <v>6</v>
      </c>
      <c r="DF75" t="s">
        <v>6</v>
      </c>
      <c r="DG75" t="s">
        <v>6</v>
      </c>
      <c r="DH75" t="s">
        <v>6</v>
      </c>
      <c r="DI75" t="s">
        <v>6</v>
      </c>
      <c r="DJ75" t="s">
        <v>6</v>
      </c>
      <c r="DK75" t="s">
        <v>6</v>
      </c>
      <c r="DL75" t="s">
        <v>6</v>
      </c>
      <c r="DM75" t="s">
        <v>6</v>
      </c>
      <c r="DN75">
        <v>0</v>
      </c>
      <c r="DO75">
        <v>0</v>
      </c>
      <c r="DP75">
        <v>1</v>
      </c>
      <c r="DQ75">
        <v>1</v>
      </c>
      <c r="DU75">
        <v>1003</v>
      </c>
      <c r="DV75" t="s">
        <v>45</v>
      </c>
      <c r="DW75" t="e">
        <f>'ТЗ '!#REF!</f>
        <v>#REF!</v>
      </c>
      <c r="DX75">
        <v>1</v>
      </c>
      <c r="DZ75" t="s">
        <v>6</v>
      </c>
      <c r="EA75" t="s">
        <v>6</v>
      </c>
      <c r="EB75" t="s">
        <v>6</v>
      </c>
      <c r="EC75" t="s">
        <v>6</v>
      </c>
      <c r="EE75">
        <v>35949445</v>
      </c>
      <c r="EF75">
        <v>20</v>
      </c>
      <c r="EG75" t="s">
        <v>31</v>
      </c>
      <c r="EH75">
        <v>0</v>
      </c>
      <c r="EI75" t="s">
        <v>6</v>
      </c>
      <c r="EJ75">
        <v>1</v>
      </c>
      <c r="EK75">
        <v>500001</v>
      </c>
      <c r="EL75" t="s">
        <v>32</v>
      </c>
      <c r="EM75" t="s">
        <v>33</v>
      </c>
      <c r="EO75" t="s">
        <v>6</v>
      </c>
      <c r="EQ75">
        <v>0</v>
      </c>
      <c r="ER75">
        <v>54.64</v>
      </c>
      <c r="ES75">
        <v>7.5600000000000005</v>
      </c>
      <c r="ET75">
        <v>0</v>
      </c>
      <c r="EU75">
        <v>0</v>
      </c>
      <c r="EV75">
        <v>0</v>
      </c>
      <c r="EW75">
        <v>0</v>
      </c>
      <c r="EX75">
        <v>0</v>
      </c>
      <c r="EZ75">
        <v>5</v>
      </c>
      <c r="FC75">
        <v>0</v>
      </c>
      <c r="FD75">
        <v>18</v>
      </c>
      <c r="FF75">
        <v>54.64</v>
      </c>
      <c r="FQ75">
        <v>0</v>
      </c>
      <c r="FR75">
        <f t="shared" si="88"/>
        <v>0</v>
      </c>
      <c r="FS75">
        <v>0</v>
      </c>
      <c r="FX75">
        <v>0</v>
      </c>
      <c r="FY75">
        <v>0</v>
      </c>
      <c r="GA75" t="s">
        <v>81</v>
      </c>
      <c r="GD75">
        <v>1</v>
      </c>
      <c r="GF75">
        <v>767673875</v>
      </c>
      <c r="GG75">
        <v>2</v>
      </c>
      <c r="GH75">
        <v>3</v>
      </c>
      <c r="GI75">
        <v>5</v>
      </c>
      <c r="GJ75">
        <v>0</v>
      </c>
      <c r="GK75">
        <v>0</v>
      </c>
      <c r="GL75">
        <f t="shared" si="89"/>
        <v>0</v>
      </c>
      <c r="GM75">
        <f t="shared" si="90"/>
        <v>10320</v>
      </c>
      <c r="GN75">
        <f t="shared" si="91"/>
        <v>10320</v>
      </c>
      <c r="GO75">
        <f t="shared" si="92"/>
        <v>0</v>
      </c>
      <c r="GP75">
        <f t="shared" si="93"/>
        <v>0</v>
      </c>
      <c r="GR75">
        <v>1</v>
      </c>
      <c r="GS75">
        <v>1</v>
      </c>
      <c r="GT75">
        <v>0</v>
      </c>
      <c r="GU75" t="s">
        <v>6</v>
      </c>
      <c r="GV75">
        <f t="shared" si="94"/>
        <v>0</v>
      </c>
      <c r="GW75">
        <v>1</v>
      </c>
      <c r="GX75">
        <f t="shared" si="95"/>
        <v>0</v>
      </c>
      <c r="HA75">
        <v>0</v>
      </c>
      <c r="HB75">
        <v>0</v>
      </c>
      <c r="HC75">
        <f t="shared" si="96"/>
        <v>0</v>
      </c>
      <c r="HE75" t="s">
        <v>35</v>
      </c>
      <c r="HF75" t="s">
        <v>36</v>
      </c>
      <c r="HM75" t="s">
        <v>6</v>
      </c>
      <c r="HN75" t="s">
        <v>6</v>
      </c>
      <c r="HO75" t="s">
        <v>6</v>
      </c>
      <c r="HP75" t="s">
        <v>6</v>
      </c>
      <c r="HQ75" t="s">
        <v>6</v>
      </c>
      <c r="IF75">
        <v>-1</v>
      </c>
      <c r="IK75">
        <v>0</v>
      </c>
    </row>
    <row r="76" spans="1:255" x14ac:dyDescent="0.2">
      <c r="A76" s="2">
        <v>18</v>
      </c>
      <c r="B76" s="2">
        <v>1</v>
      </c>
      <c r="C76" s="2">
        <v>60</v>
      </c>
      <c r="D76" s="2"/>
      <c r="E76" s="2" t="s">
        <v>111</v>
      </c>
      <c r="F76" s="2" t="s">
        <v>83</v>
      </c>
      <c r="G76" s="2" t="s">
        <v>112</v>
      </c>
      <c r="H76" s="2" t="s">
        <v>45</v>
      </c>
      <c r="I76" s="2">
        <f>I56*J76</f>
        <v>346.32</v>
      </c>
      <c r="J76" s="2">
        <v>234</v>
      </c>
      <c r="K76" s="2">
        <v>234</v>
      </c>
      <c r="L76" s="2"/>
      <c r="M76" s="2"/>
      <c r="N76" s="2"/>
      <c r="O76" s="2">
        <f t="shared" si="60"/>
        <v>2809</v>
      </c>
      <c r="P76" s="2">
        <f t="shared" si="61"/>
        <v>2809</v>
      </c>
      <c r="Q76" s="2">
        <f t="shared" si="62"/>
        <v>0</v>
      </c>
      <c r="R76" s="2">
        <f t="shared" si="63"/>
        <v>0</v>
      </c>
      <c r="S76" s="2">
        <f t="shared" si="64"/>
        <v>0</v>
      </c>
      <c r="T76" s="2">
        <f t="shared" si="65"/>
        <v>0</v>
      </c>
      <c r="U76" s="2">
        <f t="shared" si="66"/>
        <v>0</v>
      </c>
      <c r="V76" s="2">
        <f t="shared" si="67"/>
        <v>0</v>
      </c>
      <c r="W76" s="2">
        <f t="shared" si="68"/>
        <v>0</v>
      </c>
      <c r="X76" s="2">
        <f t="shared" si="69"/>
        <v>0</v>
      </c>
      <c r="Y76" s="2">
        <f t="shared" si="70"/>
        <v>0</v>
      </c>
      <c r="Z76" s="2"/>
      <c r="AA76" s="2">
        <v>69994508</v>
      </c>
      <c r="AB76" s="2">
        <f t="shared" si="71"/>
        <v>8.11</v>
      </c>
      <c r="AC76" s="2">
        <f t="shared" si="59"/>
        <v>8.11</v>
      </c>
      <c r="AD76" s="2">
        <f t="shared" si="72"/>
        <v>0</v>
      </c>
      <c r="AE76" s="2">
        <f t="shared" si="73"/>
        <v>0</v>
      </c>
      <c r="AF76" s="2">
        <f t="shared" si="74"/>
        <v>0</v>
      </c>
      <c r="AG76" s="2">
        <f t="shared" si="75"/>
        <v>0</v>
      </c>
      <c r="AH76" s="2">
        <f t="shared" si="76"/>
        <v>0</v>
      </c>
      <c r="AI76" s="2">
        <f t="shared" si="77"/>
        <v>0</v>
      </c>
      <c r="AJ76" s="2">
        <f t="shared" si="78"/>
        <v>0</v>
      </c>
      <c r="AK76" s="2">
        <v>8.11</v>
      </c>
      <c r="AL76" s="110">
        <f>'1.Лок.смета.и.Акт'!F117</f>
        <v>8.11</v>
      </c>
      <c r="AM76" s="2">
        <v>0</v>
      </c>
      <c r="AN76" s="2">
        <v>0</v>
      </c>
      <c r="AO76" s="2">
        <v>0</v>
      </c>
      <c r="AP76" s="2">
        <v>0</v>
      </c>
      <c r="AQ76" s="2">
        <v>0</v>
      </c>
      <c r="AR76" s="2">
        <v>0</v>
      </c>
      <c r="AS76" s="2">
        <v>0</v>
      </c>
      <c r="AT76" s="2">
        <v>0</v>
      </c>
      <c r="AU76" s="2">
        <v>0</v>
      </c>
      <c r="AV76" s="2">
        <v>1</v>
      </c>
      <c r="AW76" s="2">
        <v>1</v>
      </c>
      <c r="AX76" s="2"/>
      <c r="AY76" s="2"/>
      <c r="AZ76" s="2">
        <v>1</v>
      </c>
      <c r="BA76" s="2">
        <v>1</v>
      </c>
      <c r="BB76" s="2">
        <v>1</v>
      </c>
      <c r="BC76" s="2">
        <v>1</v>
      </c>
      <c r="BD76" s="2" t="s">
        <v>6</v>
      </c>
      <c r="BE76" s="2" t="s">
        <v>6</v>
      </c>
      <c r="BF76" s="2" t="s">
        <v>6</v>
      </c>
      <c r="BG76" s="2" t="s">
        <v>6</v>
      </c>
      <c r="BH76" s="2">
        <v>3</v>
      </c>
      <c r="BI76" s="2">
        <v>1</v>
      </c>
      <c r="BJ76" s="2" t="s">
        <v>85</v>
      </c>
      <c r="BK76" s="2"/>
      <c r="BL76" s="2"/>
      <c r="BM76" s="2">
        <v>500001</v>
      </c>
      <c r="BN76" s="2">
        <v>0</v>
      </c>
      <c r="BO76" s="2" t="s">
        <v>6</v>
      </c>
      <c r="BP76" s="2">
        <v>0</v>
      </c>
      <c r="BQ76" s="2">
        <v>20</v>
      </c>
      <c r="BR76" s="2">
        <v>0</v>
      </c>
      <c r="BS76" s="2">
        <v>1</v>
      </c>
      <c r="BT76" s="2">
        <v>1</v>
      </c>
      <c r="BU76" s="2">
        <v>1</v>
      </c>
      <c r="BV76" s="2">
        <v>1</v>
      </c>
      <c r="BW76" s="2">
        <v>1</v>
      </c>
      <c r="BX76" s="2">
        <v>1</v>
      </c>
      <c r="BY76" s="2" t="s">
        <v>6</v>
      </c>
      <c r="BZ76" s="2">
        <v>0</v>
      </c>
      <c r="CA76" s="2">
        <v>0</v>
      </c>
      <c r="CB76" s="2" t="s">
        <v>6</v>
      </c>
      <c r="CC76" s="2"/>
      <c r="CD76" s="2"/>
      <c r="CE76" s="2">
        <v>0</v>
      </c>
      <c r="CF76" s="2">
        <v>0</v>
      </c>
      <c r="CG76" s="2">
        <v>0</v>
      </c>
      <c r="CH76" s="2"/>
      <c r="CI76" s="2"/>
      <c r="CJ76" s="2"/>
      <c r="CK76" s="2"/>
      <c r="CL76" s="2"/>
      <c r="CM76" s="2">
        <v>0</v>
      </c>
      <c r="CN76" s="2" t="s">
        <v>6</v>
      </c>
      <c r="CO76" s="2">
        <v>0</v>
      </c>
      <c r="CP76" s="2">
        <f t="shared" si="79"/>
        <v>2809</v>
      </c>
      <c r="CQ76" s="2">
        <f t="shared" si="80"/>
        <v>8.11</v>
      </c>
      <c r="CR76" s="2">
        <f t="shared" si="81"/>
        <v>0</v>
      </c>
      <c r="CS76" s="2">
        <f t="shared" si="82"/>
        <v>0</v>
      </c>
      <c r="CT76" s="2">
        <f t="shared" si="83"/>
        <v>0</v>
      </c>
      <c r="CU76" s="2">
        <f t="shared" si="84"/>
        <v>0</v>
      </c>
      <c r="CV76" s="2">
        <f t="shared" si="85"/>
        <v>0</v>
      </c>
      <c r="CW76" s="2">
        <f t="shared" si="86"/>
        <v>0</v>
      </c>
      <c r="CX76" s="2">
        <f t="shared" si="87"/>
        <v>0</v>
      </c>
      <c r="CY76" s="2">
        <f>(((S76+(R76*IF(0,0,1)))*AT76)/100)</f>
        <v>0</v>
      </c>
      <c r="CZ76" s="2">
        <f>(((S76+(R76*IF(0,0,1)))*AU76)/100)</f>
        <v>0</v>
      </c>
      <c r="DA76" s="2"/>
      <c r="DB76" s="2"/>
      <c r="DC76" s="2" t="s">
        <v>6</v>
      </c>
      <c r="DD76" s="2" t="s">
        <v>6</v>
      </c>
      <c r="DE76" s="2" t="s">
        <v>6</v>
      </c>
      <c r="DF76" s="2" t="s">
        <v>6</v>
      </c>
      <c r="DG76" s="2" t="s">
        <v>6</v>
      </c>
      <c r="DH76" s="2" t="s">
        <v>6</v>
      </c>
      <c r="DI76" s="2" t="s">
        <v>6</v>
      </c>
      <c r="DJ76" s="2" t="s">
        <v>6</v>
      </c>
      <c r="DK76" s="2" t="s">
        <v>6</v>
      </c>
      <c r="DL76" s="2" t="s">
        <v>6</v>
      </c>
      <c r="DM76" s="2" t="s">
        <v>6</v>
      </c>
      <c r="DN76" s="2">
        <v>0</v>
      </c>
      <c r="DO76" s="2">
        <v>0</v>
      </c>
      <c r="DP76" s="2">
        <v>1</v>
      </c>
      <c r="DQ76" s="2">
        <v>1</v>
      </c>
      <c r="DR76" s="2"/>
      <c r="DS76" s="2"/>
      <c r="DT76" s="2"/>
      <c r="DU76" s="2">
        <v>1003</v>
      </c>
      <c r="DV76" s="2" t="s">
        <v>45</v>
      </c>
      <c r="DW76" s="2" t="s">
        <v>45</v>
      </c>
      <c r="DX76" s="2">
        <v>1</v>
      </c>
      <c r="DY76" s="2"/>
      <c r="DZ76" s="2" t="s">
        <v>6</v>
      </c>
      <c r="EA76" s="2" t="s">
        <v>6</v>
      </c>
      <c r="EB76" s="2" t="s">
        <v>6</v>
      </c>
      <c r="EC76" s="2" t="s">
        <v>6</v>
      </c>
      <c r="ED76" s="2"/>
      <c r="EE76" s="2">
        <v>35949445</v>
      </c>
      <c r="EF76" s="2">
        <v>20</v>
      </c>
      <c r="EG76" s="2" t="s">
        <v>31</v>
      </c>
      <c r="EH76" s="2">
        <v>0</v>
      </c>
      <c r="EI76" s="2" t="s">
        <v>6</v>
      </c>
      <c r="EJ76" s="2">
        <v>1</v>
      </c>
      <c r="EK76" s="2">
        <v>500001</v>
      </c>
      <c r="EL76" s="2" t="s">
        <v>32</v>
      </c>
      <c r="EM76" s="2" t="s">
        <v>33</v>
      </c>
      <c r="EN76" s="2"/>
      <c r="EO76" s="2" t="s">
        <v>6</v>
      </c>
      <c r="EP76" s="2"/>
      <c r="EQ76" s="2">
        <v>0</v>
      </c>
      <c r="ER76" s="2">
        <v>8.11</v>
      </c>
      <c r="ES76" s="110">
        <f>'1.Лок.смета.и.Акт'!F117</f>
        <v>8.11</v>
      </c>
      <c r="ET76" s="2">
        <v>0</v>
      </c>
      <c r="EU76" s="2">
        <v>0</v>
      </c>
      <c r="EV76" s="2">
        <v>0</v>
      </c>
      <c r="EW76" s="2">
        <v>0</v>
      </c>
      <c r="EX76" s="2">
        <v>0</v>
      </c>
      <c r="EY76" s="2"/>
      <c r="EZ76" s="2"/>
      <c r="FA76" s="2"/>
      <c r="FB76" s="2"/>
      <c r="FC76" s="2"/>
      <c r="FD76" s="2"/>
      <c r="FE76" s="2"/>
      <c r="FF76" s="2"/>
      <c r="FG76" s="2"/>
      <c r="FH76" s="2"/>
      <c r="FI76" s="2"/>
      <c r="FJ76" s="2"/>
      <c r="FK76" s="2"/>
      <c r="FL76" s="2"/>
      <c r="FM76" s="2"/>
      <c r="FN76" s="2"/>
      <c r="FO76" s="2"/>
      <c r="FP76" s="2"/>
      <c r="FQ76" s="2">
        <v>0</v>
      </c>
      <c r="FR76" s="2">
        <f t="shared" si="88"/>
        <v>0</v>
      </c>
      <c r="FS76" s="2">
        <v>0</v>
      </c>
      <c r="FT76" s="2"/>
      <c r="FU76" s="2"/>
      <c r="FV76" s="2"/>
      <c r="FW76" s="2"/>
      <c r="FX76" s="2">
        <v>0</v>
      </c>
      <c r="FY76" s="2">
        <v>0</v>
      </c>
      <c r="FZ76" s="2"/>
      <c r="GA76" s="2" t="s">
        <v>6</v>
      </c>
      <c r="GB76" s="2"/>
      <c r="GC76" s="2"/>
      <c r="GD76" s="2">
        <v>1</v>
      </c>
      <c r="GE76" s="2"/>
      <c r="GF76" s="2">
        <v>-2032869555</v>
      </c>
      <c r="GG76" s="2">
        <v>2</v>
      </c>
      <c r="GH76" s="2">
        <v>1</v>
      </c>
      <c r="GI76" s="2">
        <v>-2</v>
      </c>
      <c r="GJ76" s="2">
        <v>0</v>
      </c>
      <c r="GK76" s="2">
        <v>0</v>
      </c>
      <c r="GL76" s="2">
        <f t="shared" si="89"/>
        <v>0</v>
      </c>
      <c r="GM76" s="2">
        <f t="shared" si="90"/>
        <v>2809</v>
      </c>
      <c r="GN76" s="2">
        <f t="shared" si="91"/>
        <v>2809</v>
      </c>
      <c r="GO76" s="2">
        <f t="shared" si="92"/>
        <v>0</v>
      </c>
      <c r="GP76" s="2">
        <f t="shared" si="93"/>
        <v>0</v>
      </c>
      <c r="GQ76" s="2"/>
      <c r="GR76" s="2">
        <v>0</v>
      </c>
      <c r="GS76" s="2">
        <v>3</v>
      </c>
      <c r="GT76" s="2">
        <v>0</v>
      </c>
      <c r="GU76" s="2" t="s">
        <v>6</v>
      </c>
      <c r="GV76" s="2">
        <f t="shared" si="94"/>
        <v>0</v>
      </c>
      <c r="GW76" s="2">
        <v>1</v>
      </c>
      <c r="GX76" s="2">
        <f t="shared" si="95"/>
        <v>0</v>
      </c>
      <c r="GY76" s="2"/>
      <c r="GZ76" s="2"/>
      <c r="HA76" s="2">
        <v>0</v>
      </c>
      <c r="HB76" s="2">
        <v>0</v>
      </c>
      <c r="HC76" s="2">
        <f t="shared" si="96"/>
        <v>0</v>
      </c>
      <c r="HD76" s="2"/>
      <c r="HE76" s="2" t="s">
        <v>6</v>
      </c>
      <c r="HF76" s="2" t="s">
        <v>6</v>
      </c>
      <c r="HG76" s="2"/>
      <c r="HH76" s="2"/>
      <c r="HI76" s="2"/>
      <c r="HJ76" s="2"/>
      <c r="HK76" s="2"/>
      <c r="HL76" s="2"/>
      <c r="HM76" s="2" t="s">
        <v>6</v>
      </c>
      <c r="HN76" s="2" t="s">
        <v>6</v>
      </c>
      <c r="HO76" s="2" t="s">
        <v>6</v>
      </c>
      <c r="HP76" s="2" t="s">
        <v>6</v>
      </c>
      <c r="HQ76" s="2" t="s">
        <v>6</v>
      </c>
      <c r="HR76" s="2"/>
      <c r="HS76" s="2"/>
      <c r="HT76" s="2"/>
      <c r="HU76" s="2"/>
      <c r="HV76" s="2"/>
      <c r="HW76" s="2"/>
      <c r="HX76" s="2"/>
      <c r="HY76" s="2"/>
      <c r="HZ76" s="2"/>
      <c r="IA76" s="2"/>
      <c r="IB76" s="2"/>
      <c r="IC76" s="2"/>
      <c r="ID76" s="2"/>
      <c r="IE76" s="2"/>
      <c r="IF76" s="2">
        <v>-1</v>
      </c>
      <c r="IG76" s="2"/>
      <c r="IH76" s="2"/>
      <c r="II76" s="2"/>
      <c r="IJ76" s="2"/>
      <c r="IK76" s="2">
        <v>0</v>
      </c>
      <c r="IL76" s="2"/>
      <c r="IM76" s="2"/>
      <c r="IN76" s="2"/>
      <c r="IO76" s="2"/>
      <c r="IP76" s="2"/>
      <c r="IQ76" s="2"/>
      <c r="IR76" s="2"/>
      <c r="IS76" s="2"/>
      <c r="IT76" s="2"/>
      <c r="IU76" s="2"/>
    </row>
    <row r="77" spans="1:255" x14ac:dyDescent="0.2">
      <c r="A77">
        <v>18</v>
      </c>
      <c r="B77">
        <v>1</v>
      </c>
      <c r="C77">
        <v>75</v>
      </c>
      <c r="E77" t="s">
        <v>111</v>
      </c>
      <c r="F77" t="e">
        <f>'ТЗ '!#REF!</f>
        <v>#REF!</v>
      </c>
      <c r="G77" t="s">
        <v>112</v>
      </c>
      <c r="H77" t="s">
        <v>45</v>
      </c>
      <c r="I77">
        <f>I57*J77</f>
        <v>346.32</v>
      </c>
      <c r="J77" s="208">
        <f>'5.Ведомость_списания'!F51</f>
        <v>234</v>
      </c>
      <c r="K77">
        <v>234</v>
      </c>
      <c r="O77">
        <f t="shared" si="60"/>
        <v>19793</v>
      </c>
      <c r="P77">
        <f t="shared" si="61"/>
        <v>19793</v>
      </c>
      <c r="Q77">
        <f t="shared" si="62"/>
        <v>0</v>
      </c>
      <c r="R77">
        <f t="shared" si="63"/>
        <v>0</v>
      </c>
      <c r="S77">
        <f t="shared" si="64"/>
        <v>0</v>
      </c>
      <c r="T77">
        <f t="shared" si="65"/>
        <v>0</v>
      </c>
      <c r="U77">
        <f t="shared" si="66"/>
        <v>0</v>
      </c>
      <c r="V77">
        <f t="shared" si="67"/>
        <v>0</v>
      </c>
      <c r="W77">
        <f t="shared" si="68"/>
        <v>0</v>
      </c>
      <c r="X77">
        <f t="shared" si="69"/>
        <v>0</v>
      </c>
      <c r="Y77">
        <f t="shared" si="70"/>
        <v>0</v>
      </c>
      <c r="AA77">
        <v>69994509</v>
      </c>
      <c r="AB77">
        <f t="shared" si="71"/>
        <v>7.56</v>
      </c>
      <c r="AC77">
        <f t="shared" si="59"/>
        <v>7.56</v>
      </c>
      <c r="AD77">
        <f t="shared" si="72"/>
        <v>0</v>
      </c>
      <c r="AE77">
        <f t="shared" si="73"/>
        <v>0</v>
      </c>
      <c r="AF77">
        <f t="shared" si="74"/>
        <v>0</v>
      </c>
      <c r="AG77">
        <f t="shared" si="75"/>
        <v>0</v>
      </c>
      <c r="AH77">
        <f t="shared" si="76"/>
        <v>0</v>
      </c>
      <c r="AI77">
        <f t="shared" si="77"/>
        <v>0</v>
      </c>
      <c r="AJ77">
        <f t="shared" si="78"/>
        <v>0</v>
      </c>
      <c r="AK77">
        <v>7.5600000000000005</v>
      </c>
      <c r="AL77">
        <v>7.5600000000000005</v>
      </c>
      <c r="AM77">
        <v>0</v>
      </c>
      <c r="AN77">
        <v>0</v>
      </c>
      <c r="AO77">
        <v>0</v>
      </c>
      <c r="AP77">
        <v>0</v>
      </c>
      <c r="AQ77">
        <v>0</v>
      </c>
      <c r="AR77">
        <v>0</v>
      </c>
      <c r="AS77">
        <v>0</v>
      </c>
      <c r="AT77">
        <v>0</v>
      </c>
      <c r="AU77">
        <v>0</v>
      </c>
      <c r="AV77">
        <v>1</v>
      </c>
      <c r="AW77">
        <v>1</v>
      </c>
      <c r="AZ77">
        <v>1</v>
      </c>
      <c r="BA77">
        <v>1</v>
      </c>
      <c r="BB77">
        <v>1</v>
      </c>
      <c r="BC77">
        <v>7.56</v>
      </c>
      <c r="BD77" t="s">
        <v>6</v>
      </c>
      <c r="BE77" t="s">
        <v>6</v>
      </c>
      <c r="BF77" t="s">
        <v>6</v>
      </c>
      <c r="BG77" t="s">
        <v>6</v>
      </c>
      <c r="BH77">
        <v>3</v>
      </c>
      <c r="BI77">
        <v>1</v>
      </c>
      <c r="BJ77" t="s">
        <v>85</v>
      </c>
      <c r="BM77">
        <v>500001</v>
      </c>
      <c r="BN77">
        <v>0</v>
      </c>
      <c r="BO77" t="s">
        <v>6</v>
      </c>
      <c r="BP77">
        <v>0</v>
      </c>
      <c r="BQ77">
        <v>20</v>
      </c>
      <c r="BR77">
        <v>0</v>
      </c>
      <c r="BS77">
        <v>1</v>
      </c>
      <c r="BT77">
        <v>1</v>
      </c>
      <c r="BU77">
        <v>1</v>
      </c>
      <c r="BV77">
        <v>1</v>
      </c>
      <c r="BW77">
        <v>1</v>
      </c>
      <c r="BX77">
        <v>1</v>
      </c>
      <c r="BY77" t="s">
        <v>6</v>
      </c>
      <c r="BZ77">
        <v>0</v>
      </c>
      <c r="CA77">
        <v>0</v>
      </c>
      <c r="CB77" t="s">
        <v>6</v>
      </c>
      <c r="CE77">
        <v>0</v>
      </c>
      <c r="CF77">
        <v>0</v>
      </c>
      <c r="CG77">
        <v>0</v>
      </c>
      <c r="CM77">
        <v>0</v>
      </c>
      <c r="CN77" t="s">
        <v>6</v>
      </c>
      <c r="CO77">
        <v>0</v>
      </c>
      <c r="CP77">
        <f t="shared" si="79"/>
        <v>19793</v>
      </c>
      <c r="CQ77">
        <f t="shared" si="80"/>
        <v>57.153599999999997</v>
      </c>
      <c r="CR77">
        <f t="shared" si="81"/>
        <v>0</v>
      </c>
      <c r="CS77">
        <f t="shared" si="82"/>
        <v>0</v>
      </c>
      <c r="CT77">
        <f t="shared" si="83"/>
        <v>0</v>
      </c>
      <c r="CU77">
        <f t="shared" si="84"/>
        <v>0</v>
      </c>
      <c r="CV77">
        <f t="shared" si="85"/>
        <v>0</v>
      </c>
      <c r="CW77">
        <f t="shared" si="86"/>
        <v>0</v>
      </c>
      <c r="CX77">
        <f t="shared" si="87"/>
        <v>0</v>
      </c>
      <c r="CY77">
        <f>(S77+R77)*(BZ77/100)</f>
        <v>0</v>
      </c>
      <c r="CZ77">
        <f>(S77+R77)*(CA77/100)</f>
        <v>0</v>
      </c>
      <c r="DC77" t="s">
        <v>6</v>
      </c>
      <c r="DD77" t="s">
        <v>6</v>
      </c>
      <c r="DE77" t="s">
        <v>6</v>
      </c>
      <c r="DF77" t="s">
        <v>6</v>
      </c>
      <c r="DG77" t="s">
        <v>6</v>
      </c>
      <c r="DH77" t="s">
        <v>6</v>
      </c>
      <c r="DI77" t="s">
        <v>6</v>
      </c>
      <c r="DJ77" t="s">
        <v>6</v>
      </c>
      <c r="DK77" t="s">
        <v>6</v>
      </c>
      <c r="DL77" t="s">
        <v>6</v>
      </c>
      <c r="DM77" t="s">
        <v>6</v>
      </c>
      <c r="DN77">
        <v>0</v>
      </c>
      <c r="DO77">
        <v>0</v>
      </c>
      <c r="DP77">
        <v>1</v>
      </c>
      <c r="DQ77">
        <v>1</v>
      </c>
      <c r="DU77">
        <v>1003</v>
      </c>
      <c r="DV77" t="s">
        <v>45</v>
      </c>
      <c r="DW77" t="e">
        <f>'ТЗ '!#REF!</f>
        <v>#REF!</v>
      </c>
      <c r="DX77">
        <v>1</v>
      </c>
      <c r="DZ77" t="s">
        <v>6</v>
      </c>
      <c r="EA77" t="s">
        <v>6</v>
      </c>
      <c r="EB77" t="s">
        <v>6</v>
      </c>
      <c r="EC77" t="s">
        <v>6</v>
      </c>
      <c r="EE77">
        <v>35949445</v>
      </c>
      <c r="EF77">
        <v>20</v>
      </c>
      <c r="EG77" t="s">
        <v>31</v>
      </c>
      <c r="EH77">
        <v>0</v>
      </c>
      <c r="EI77" t="s">
        <v>6</v>
      </c>
      <c r="EJ77">
        <v>1</v>
      </c>
      <c r="EK77">
        <v>500001</v>
      </c>
      <c r="EL77" t="s">
        <v>32</v>
      </c>
      <c r="EM77" t="s">
        <v>33</v>
      </c>
      <c r="EO77" t="s">
        <v>6</v>
      </c>
      <c r="EQ77">
        <v>0</v>
      </c>
      <c r="ER77">
        <v>54.64</v>
      </c>
      <c r="ES77">
        <v>7.5600000000000005</v>
      </c>
      <c r="ET77">
        <v>0</v>
      </c>
      <c r="EU77">
        <v>0</v>
      </c>
      <c r="EV77">
        <v>0</v>
      </c>
      <c r="EW77">
        <v>0</v>
      </c>
      <c r="EX77">
        <v>0</v>
      </c>
      <c r="EZ77">
        <v>5</v>
      </c>
      <c r="FC77">
        <v>0</v>
      </c>
      <c r="FD77">
        <v>18</v>
      </c>
      <c r="FF77">
        <v>54.64</v>
      </c>
      <c r="FQ77">
        <v>0</v>
      </c>
      <c r="FR77">
        <f t="shared" si="88"/>
        <v>0</v>
      </c>
      <c r="FS77">
        <v>0</v>
      </c>
      <c r="FX77">
        <v>0</v>
      </c>
      <c r="FY77">
        <v>0</v>
      </c>
      <c r="GA77" t="s">
        <v>81</v>
      </c>
      <c r="GD77">
        <v>1</v>
      </c>
      <c r="GF77">
        <v>-2032869555</v>
      </c>
      <c r="GG77">
        <v>2</v>
      </c>
      <c r="GH77">
        <v>3</v>
      </c>
      <c r="GI77">
        <v>5</v>
      </c>
      <c r="GJ77">
        <v>0</v>
      </c>
      <c r="GK77">
        <v>0</v>
      </c>
      <c r="GL77">
        <f t="shared" si="89"/>
        <v>0</v>
      </c>
      <c r="GM77">
        <f t="shared" si="90"/>
        <v>19793</v>
      </c>
      <c r="GN77">
        <f t="shared" si="91"/>
        <v>19793</v>
      </c>
      <c r="GO77">
        <f t="shared" si="92"/>
        <v>0</v>
      </c>
      <c r="GP77">
        <f t="shared" si="93"/>
        <v>0</v>
      </c>
      <c r="GR77">
        <v>1</v>
      </c>
      <c r="GS77">
        <v>1</v>
      </c>
      <c r="GT77">
        <v>0</v>
      </c>
      <c r="GU77" t="s">
        <v>6</v>
      </c>
      <c r="GV77">
        <f t="shared" si="94"/>
        <v>0</v>
      </c>
      <c r="GW77">
        <v>1</v>
      </c>
      <c r="GX77">
        <f t="shared" si="95"/>
        <v>0</v>
      </c>
      <c r="HA77">
        <v>0</v>
      </c>
      <c r="HB77">
        <v>0</v>
      </c>
      <c r="HC77">
        <f t="shared" si="96"/>
        <v>0</v>
      </c>
      <c r="HE77" t="s">
        <v>35</v>
      </c>
      <c r="HF77" t="s">
        <v>36</v>
      </c>
      <c r="HM77" t="s">
        <v>6</v>
      </c>
      <c r="HN77" t="s">
        <v>6</v>
      </c>
      <c r="HO77" t="s">
        <v>6</v>
      </c>
      <c r="HP77" t="s">
        <v>6</v>
      </c>
      <c r="HQ77" t="s">
        <v>6</v>
      </c>
      <c r="IF77">
        <v>-1</v>
      </c>
      <c r="IK77">
        <v>0</v>
      </c>
    </row>
    <row r="78" spans="1:255" x14ac:dyDescent="0.2">
      <c r="A78" s="2">
        <v>18</v>
      </c>
      <c r="B78" s="2">
        <v>1</v>
      </c>
      <c r="C78" s="2">
        <v>61</v>
      </c>
      <c r="D78" s="2"/>
      <c r="E78" s="2" t="s">
        <v>113</v>
      </c>
      <c r="F78" s="2" t="s">
        <v>114</v>
      </c>
      <c r="G78" s="2" t="s">
        <v>115</v>
      </c>
      <c r="H78" s="2" t="s">
        <v>45</v>
      </c>
      <c r="I78" s="2">
        <f>I56*J78</f>
        <v>54.76</v>
      </c>
      <c r="J78" s="2">
        <v>37</v>
      </c>
      <c r="K78" s="2">
        <v>37</v>
      </c>
      <c r="L78" s="2"/>
      <c r="M78" s="2"/>
      <c r="N78" s="2"/>
      <c r="O78" s="2">
        <f t="shared" si="60"/>
        <v>345</v>
      </c>
      <c r="P78" s="2">
        <f t="shared" si="61"/>
        <v>345</v>
      </c>
      <c r="Q78" s="2">
        <f t="shared" si="62"/>
        <v>0</v>
      </c>
      <c r="R78" s="2">
        <f t="shared" si="63"/>
        <v>0</v>
      </c>
      <c r="S78" s="2">
        <f t="shared" si="64"/>
        <v>0</v>
      </c>
      <c r="T78" s="2">
        <f t="shared" si="65"/>
        <v>0</v>
      </c>
      <c r="U78" s="2">
        <f t="shared" si="66"/>
        <v>0</v>
      </c>
      <c r="V78" s="2">
        <f t="shared" si="67"/>
        <v>0</v>
      </c>
      <c r="W78" s="2">
        <f t="shared" si="68"/>
        <v>0</v>
      </c>
      <c r="X78" s="2">
        <f t="shared" si="69"/>
        <v>0</v>
      </c>
      <c r="Y78" s="2">
        <f t="shared" si="70"/>
        <v>0</v>
      </c>
      <c r="Z78" s="2"/>
      <c r="AA78" s="2">
        <v>69994508</v>
      </c>
      <c r="AB78" s="2">
        <f t="shared" si="71"/>
        <v>6.3</v>
      </c>
      <c r="AC78" s="2">
        <f t="shared" si="59"/>
        <v>6.3</v>
      </c>
      <c r="AD78" s="2">
        <f t="shared" si="72"/>
        <v>0</v>
      </c>
      <c r="AE78" s="2">
        <f t="shared" si="73"/>
        <v>0</v>
      </c>
      <c r="AF78" s="2">
        <f t="shared" si="74"/>
        <v>0</v>
      </c>
      <c r="AG78" s="2">
        <f t="shared" si="75"/>
        <v>0</v>
      </c>
      <c r="AH78" s="2">
        <f t="shared" si="76"/>
        <v>0</v>
      </c>
      <c r="AI78" s="2">
        <f t="shared" si="77"/>
        <v>0</v>
      </c>
      <c r="AJ78" s="2">
        <f t="shared" si="78"/>
        <v>0</v>
      </c>
      <c r="AK78" s="2">
        <v>6.3</v>
      </c>
      <c r="AL78" s="110">
        <f>'1.Лок.смета.и.Акт'!F119</f>
        <v>6.3</v>
      </c>
      <c r="AM78" s="2">
        <v>0</v>
      </c>
      <c r="AN78" s="2">
        <v>0</v>
      </c>
      <c r="AO78" s="2">
        <v>0</v>
      </c>
      <c r="AP78" s="2">
        <v>0</v>
      </c>
      <c r="AQ78" s="2">
        <v>0</v>
      </c>
      <c r="AR78" s="2">
        <v>0</v>
      </c>
      <c r="AS78" s="2">
        <v>0</v>
      </c>
      <c r="AT78" s="2">
        <v>0</v>
      </c>
      <c r="AU78" s="2">
        <v>0</v>
      </c>
      <c r="AV78" s="2">
        <v>1</v>
      </c>
      <c r="AW78" s="2">
        <v>1</v>
      </c>
      <c r="AX78" s="2"/>
      <c r="AY78" s="2"/>
      <c r="AZ78" s="2">
        <v>1</v>
      </c>
      <c r="BA78" s="2">
        <v>1</v>
      </c>
      <c r="BB78" s="2">
        <v>1</v>
      </c>
      <c r="BC78" s="2">
        <v>1</v>
      </c>
      <c r="BD78" s="2" t="s">
        <v>6</v>
      </c>
      <c r="BE78" s="2" t="s">
        <v>6</v>
      </c>
      <c r="BF78" s="2" t="s">
        <v>6</v>
      </c>
      <c r="BG78" s="2" t="s">
        <v>6</v>
      </c>
      <c r="BH78" s="2">
        <v>3</v>
      </c>
      <c r="BI78" s="2">
        <v>1</v>
      </c>
      <c r="BJ78" s="2" t="s">
        <v>116</v>
      </c>
      <c r="BK78" s="2"/>
      <c r="BL78" s="2"/>
      <c r="BM78" s="2">
        <v>500001</v>
      </c>
      <c r="BN78" s="2">
        <v>0</v>
      </c>
      <c r="BO78" s="2" t="s">
        <v>6</v>
      </c>
      <c r="BP78" s="2">
        <v>0</v>
      </c>
      <c r="BQ78" s="2">
        <v>20</v>
      </c>
      <c r="BR78" s="2">
        <v>0</v>
      </c>
      <c r="BS78" s="2">
        <v>1</v>
      </c>
      <c r="BT78" s="2">
        <v>1</v>
      </c>
      <c r="BU78" s="2">
        <v>1</v>
      </c>
      <c r="BV78" s="2">
        <v>1</v>
      </c>
      <c r="BW78" s="2">
        <v>1</v>
      </c>
      <c r="BX78" s="2">
        <v>1</v>
      </c>
      <c r="BY78" s="2" t="s">
        <v>6</v>
      </c>
      <c r="BZ78" s="2">
        <v>0</v>
      </c>
      <c r="CA78" s="2">
        <v>0</v>
      </c>
      <c r="CB78" s="2" t="s">
        <v>6</v>
      </c>
      <c r="CC78" s="2"/>
      <c r="CD78" s="2"/>
      <c r="CE78" s="2">
        <v>0</v>
      </c>
      <c r="CF78" s="2">
        <v>0</v>
      </c>
      <c r="CG78" s="2">
        <v>0</v>
      </c>
      <c r="CH78" s="2"/>
      <c r="CI78" s="2"/>
      <c r="CJ78" s="2"/>
      <c r="CK78" s="2"/>
      <c r="CL78" s="2"/>
      <c r="CM78" s="2">
        <v>0</v>
      </c>
      <c r="CN78" s="2" t="s">
        <v>6</v>
      </c>
      <c r="CO78" s="2">
        <v>0</v>
      </c>
      <c r="CP78" s="2">
        <f t="shared" si="79"/>
        <v>345</v>
      </c>
      <c r="CQ78" s="2">
        <f t="shared" si="80"/>
        <v>6.3</v>
      </c>
      <c r="CR78" s="2">
        <f t="shared" si="81"/>
        <v>0</v>
      </c>
      <c r="CS78" s="2">
        <f t="shared" si="82"/>
        <v>0</v>
      </c>
      <c r="CT78" s="2">
        <f t="shared" si="83"/>
        <v>0</v>
      </c>
      <c r="CU78" s="2">
        <f t="shared" si="84"/>
        <v>0</v>
      </c>
      <c r="CV78" s="2">
        <f t="shared" si="85"/>
        <v>0</v>
      </c>
      <c r="CW78" s="2">
        <f t="shared" si="86"/>
        <v>0</v>
      </c>
      <c r="CX78" s="2">
        <f t="shared" si="87"/>
        <v>0</v>
      </c>
      <c r="CY78" s="2">
        <f>(((S78+(R78*IF(0,0,1)))*AT78)/100)</f>
        <v>0</v>
      </c>
      <c r="CZ78" s="2">
        <f>(((S78+(R78*IF(0,0,1)))*AU78)/100)</f>
        <v>0</v>
      </c>
      <c r="DA78" s="2"/>
      <c r="DB78" s="2"/>
      <c r="DC78" s="2" t="s">
        <v>6</v>
      </c>
      <c r="DD78" s="2" t="s">
        <v>6</v>
      </c>
      <c r="DE78" s="2" t="s">
        <v>6</v>
      </c>
      <c r="DF78" s="2" t="s">
        <v>6</v>
      </c>
      <c r="DG78" s="2" t="s">
        <v>6</v>
      </c>
      <c r="DH78" s="2" t="s">
        <v>6</v>
      </c>
      <c r="DI78" s="2" t="s">
        <v>6</v>
      </c>
      <c r="DJ78" s="2" t="s">
        <v>6</v>
      </c>
      <c r="DK78" s="2" t="s">
        <v>6</v>
      </c>
      <c r="DL78" s="2" t="s">
        <v>6</v>
      </c>
      <c r="DM78" s="2" t="s">
        <v>6</v>
      </c>
      <c r="DN78" s="2">
        <v>0</v>
      </c>
      <c r="DO78" s="2">
        <v>0</v>
      </c>
      <c r="DP78" s="2">
        <v>1</v>
      </c>
      <c r="DQ78" s="2">
        <v>1</v>
      </c>
      <c r="DR78" s="2"/>
      <c r="DS78" s="2"/>
      <c r="DT78" s="2"/>
      <c r="DU78" s="2">
        <v>1003</v>
      </c>
      <c r="DV78" s="2" t="s">
        <v>45</v>
      </c>
      <c r="DW78" s="2" t="s">
        <v>45</v>
      </c>
      <c r="DX78" s="2">
        <v>1</v>
      </c>
      <c r="DY78" s="2"/>
      <c r="DZ78" s="2" t="s">
        <v>6</v>
      </c>
      <c r="EA78" s="2" t="s">
        <v>6</v>
      </c>
      <c r="EB78" s="2" t="s">
        <v>6</v>
      </c>
      <c r="EC78" s="2" t="s">
        <v>6</v>
      </c>
      <c r="ED78" s="2"/>
      <c r="EE78" s="2">
        <v>35949445</v>
      </c>
      <c r="EF78" s="2">
        <v>20</v>
      </c>
      <c r="EG78" s="2" t="s">
        <v>31</v>
      </c>
      <c r="EH78" s="2">
        <v>0</v>
      </c>
      <c r="EI78" s="2" t="s">
        <v>6</v>
      </c>
      <c r="EJ78" s="2">
        <v>1</v>
      </c>
      <c r="EK78" s="2">
        <v>500001</v>
      </c>
      <c r="EL78" s="2" t="s">
        <v>32</v>
      </c>
      <c r="EM78" s="2" t="s">
        <v>33</v>
      </c>
      <c r="EN78" s="2"/>
      <c r="EO78" s="2" t="s">
        <v>6</v>
      </c>
      <c r="EP78" s="2"/>
      <c r="EQ78" s="2">
        <v>0</v>
      </c>
      <c r="ER78" s="2">
        <v>6.3</v>
      </c>
      <c r="ES78" s="110">
        <f>'1.Лок.смета.и.Акт'!F119</f>
        <v>6.3</v>
      </c>
      <c r="ET78" s="2">
        <v>0</v>
      </c>
      <c r="EU78" s="2">
        <v>0</v>
      </c>
      <c r="EV78" s="2">
        <v>0</v>
      </c>
      <c r="EW78" s="2">
        <v>0</v>
      </c>
      <c r="EX78" s="2">
        <v>0</v>
      </c>
      <c r="EY78" s="2"/>
      <c r="EZ78" s="2"/>
      <c r="FA78" s="2"/>
      <c r="FB78" s="2"/>
      <c r="FC78" s="2"/>
      <c r="FD78" s="2"/>
      <c r="FE78" s="2"/>
      <c r="FF78" s="2"/>
      <c r="FG78" s="2"/>
      <c r="FH78" s="2"/>
      <c r="FI78" s="2"/>
      <c r="FJ78" s="2"/>
      <c r="FK78" s="2"/>
      <c r="FL78" s="2"/>
      <c r="FM78" s="2"/>
      <c r="FN78" s="2"/>
      <c r="FO78" s="2"/>
      <c r="FP78" s="2"/>
      <c r="FQ78" s="2">
        <v>0</v>
      </c>
      <c r="FR78" s="2">
        <f t="shared" si="88"/>
        <v>0</v>
      </c>
      <c r="FS78" s="2">
        <v>0</v>
      </c>
      <c r="FT78" s="2"/>
      <c r="FU78" s="2"/>
      <c r="FV78" s="2"/>
      <c r="FW78" s="2"/>
      <c r="FX78" s="2">
        <v>0</v>
      </c>
      <c r="FY78" s="2">
        <v>0</v>
      </c>
      <c r="FZ78" s="2"/>
      <c r="GA78" s="2" t="s">
        <v>6</v>
      </c>
      <c r="GB78" s="2"/>
      <c r="GC78" s="2"/>
      <c r="GD78" s="2">
        <v>1</v>
      </c>
      <c r="GE78" s="2"/>
      <c r="GF78" s="2">
        <v>-542219574</v>
      </c>
      <c r="GG78" s="2">
        <v>2</v>
      </c>
      <c r="GH78" s="2">
        <v>1</v>
      </c>
      <c r="GI78" s="2">
        <v>-2</v>
      </c>
      <c r="GJ78" s="2">
        <v>0</v>
      </c>
      <c r="GK78" s="2">
        <v>0</v>
      </c>
      <c r="GL78" s="2">
        <f t="shared" si="89"/>
        <v>0</v>
      </c>
      <c r="GM78" s="2">
        <f t="shared" si="90"/>
        <v>345</v>
      </c>
      <c r="GN78" s="2">
        <f t="shared" si="91"/>
        <v>345</v>
      </c>
      <c r="GO78" s="2">
        <f t="shared" si="92"/>
        <v>0</v>
      </c>
      <c r="GP78" s="2">
        <f t="shared" si="93"/>
        <v>0</v>
      </c>
      <c r="GQ78" s="2"/>
      <c r="GR78" s="2">
        <v>0</v>
      </c>
      <c r="GS78" s="2">
        <v>3</v>
      </c>
      <c r="GT78" s="2">
        <v>0</v>
      </c>
      <c r="GU78" s="2" t="s">
        <v>6</v>
      </c>
      <c r="GV78" s="2">
        <f t="shared" si="94"/>
        <v>0</v>
      </c>
      <c r="GW78" s="2">
        <v>1</v>
      </c>
      <c r="GX78" s="2">
        <f t="shared" si="95"/>
        <v>0</v>
      </c>
      <c r="GY78" s="2"/>
      <c r="GZ78" s="2"/>
      <c r="HA78" s="2">
        <v>0</v>
      </c>
      <c r="HB78" s="2">
        <v>0</v>
      </c>
      <c r="HC78" s="2">
        <f t="shared" si="96"/>
        <v>0</v>
      </c>
      <c r="HD78" s="2"/>
      <c r="HE78" s="2" t="s">
        <v>6</v>
      </c>
      <c r="HF78" s="2" t="s">
        <v>6</v>
      </c>
      <c r="HG78" s="2"/>
      <c r="HH78" s="2"/>
      <c r="HI78" s="2"/>
      <c r="HJ78" s="2"/>
      <c r="HK78" s="2"/>
      <c r="HL78" s="2"/>
      <c r="HM78" s="2" t="s">
        <v>6</v>
      </c>
      <c r="HN78" s="2" t="s">
        <v>6</v>
      </c>
      <c r="HO78" s="2" t="s">
        <v>6</v>
      </c>
      <c r="HP78" s="2" t="s">
        <v>6</v>
      </c>
      <c r="HQ78" s="2" t="s">
        <v>6</v>
      </c>
      <c r="HR78" s="2"/>
      <c r="HS78" s="2"/>
      <c r="HT78" s="2"/>
      <c r="HU78" s="2"/>
      <c r="HV78" s="2"/>
      <c r="HW78" s="2"/>
      <c r="HX78" s="2"/>
      <c r="HY78" s="2"/>
      <c r="HZ78" s="2"/>
      <c r="IA78" s="2"/>
      <c r="IB78" s="2"/>
      <c r="IC78" s="2"/>
      <c r="ID78" s="2"/>
      <c r="IE78" s="2"/>
      <c r="IF78" s="2">
        <v>-1</v>
      </c>
      <c r="IG78" s="2"/>
      <c r="IH78" s="2"/>
      <c r="II78" s="2"/>
      <c r="IJ78" s="2"/>
      <c r="IK78" s="2">
        <v>0</v>
      </c>
      <c r="IL78" s="2"/>
      <c r="IM78" s="2"/>
      <c r="IN78" s="2"/>
      <c r="IO78" s="2"/>
      <c r="IP78" s="2"/>
      <c r="IQ78" s="2"/>
      <c r="IR78" s="2"/>
      <c r="IS78" s="2"/>
      <c r="IT78" s="2"/>
      <c r="IU78" s="2"/>
    </row>
    <row r="79" spans="1:255" x14ac:dyDescent="0.2">
      <c r="A79">
        <v>18</v>
      </c>
      <c r="B79">
        <v>1</v>
      </c>
      <c r="C79">
        <v>76</v>
      </c>
      <c r="E79" t="s">
        <v>113</v>
      </c>
      <c r="F79" t="e">
        <f>'ТЗ '!#REF!</f>
        <v>#REF!</v>
      </c>
      <c r="G79" t="s">
        <v>115</v>
      </c>
      <c r="H79" t="s">
        <v>45</v>
      </c>
      <c r="I79">
        <f>I57*J79</f>
        <v>54.76</v>
      </c>
      <c r="J79" s="208">
        <f>'5.Ведомость_списания'!F52</f>
        <v>37</v>
      </c>
      <c r="K79">
        <v>37</v>
      </c>
      <c r="O79">
        <f t="shared" si="60"/>
        <v>2289</v>
      </c>
      <c r="P79">
        <f t="shared" si="61"/>
        <v>2289</v>
      </c>
      <c r="Q79">
        <f t="shared" si="62"/>
        <v>0</v>
      </c>
      <c r="R79">
        <f t="shared" si="63"/>
        <v>0</v>
      </c>
      <c r="S79">
        <f t="shared" si="64"/>
        <v>0</v>
      </c>
      <c r="T79">
        <f t="shared" si="65"/>
        <v>0</v>
      </c>
      <c r="U79">
        <f t="shared" si="66"/>
        <v>0</v>
      </c>
      <c r="V79">
        <f t="shared" si="67"/>
        <v>0</v>
      </c>
      <c r="W79">
        <f t="shared" si="68"/>
        <v>0</v>
      </c>
      <c r="X79">
        <f t="shared" si="69"/>
        <v>0</v>
      </c>
      <c r="Y79">
        <f t="shared" si="70"/>
        <v>0</v>
      </c>
      <c r="AA79">
        <v>69994509</v>
      </c>
      <c r="AB79">
        <f t="shared" si="71"/>
        <v>5.53</v>
      </c>
      <c r="AC79">
        <f t="shared" si="59"/>
        <v>5.53</v>
      </c>
      <c r="AD79">
        <f t="shared" si="72"/>
        <v>0</v>
      </c>
      <c r="AE79">
        <f t="shared" si="73"/>
        <v>0</v>
      </c>
      <c r="AF79">
        <f t="shared" si="74"/>
        <v>0</v>
      </c>
      <c r="AG79">
        <f t="shared" si="75"/>
        <v>0</v>
      </c>
      <c r="AH79">
        <f t="shared" si="76"/>
        <v>0</v>
      </c>
      <c r="AI79">
        <f t="shared" si="77"/>
        <v>0</v>
      </c>
      <c r="AJ79">
        <f t="shared" si="78"/>
        <v>0</v>
      </c>
      <c r="AK79">
        <v>5.53</v>
      </c>
      <c r="AL79">
        <v>5.53</v>
      </c>
      <c r="AM79">
        <v>0</v>
      </c>
      <c r="AN79">
        <v>0</v>
      </c>
      <c r="AO79">
        <v>0</v>
      </c>
      <c r="AP79">
        <v>0</v>
      </c>
      <c r="AQ79">
        <v>0</v>
      </c>
      <c r="AR79">
        <v>0</v>
      </c>
      <c r="AS79">
        <v>0</v>
      </c>
      <c r="AT79">
        <v>0</v>
      </c>
      <c r="AU79">
        <v>0</v>
      </c>
      <c r="AV79">
        <v>1</v>
      </c>
      <c r="AW79">
        <v>1</v>
      </c>
      <c r="AZ79">
        <v>1</v>
      </c>
      <c r="BA79">
        <v>1</v>
      </c>
      <c r="BB79">
        <v>1</v>
      </c>
      <c r="BC79">
        <v>7.56</v>
      </c>
      <c r="BD79" t="s">
        <v>6</v>
      </c>
      <c r="BE79" t="s">
        <v>6</v>
      </c>
      <c r="BF79" t="s">
        <v>6</v>
      </c>
      <c r="BG79" t="s">
        <v>6</v>
      </c>
      <c r="BH79">
        <v>3</v>
      </c>
      <c r="BI79">
        <v>1</v>
      </c>
      <c r="BJ79" t="s">
        <v>116</v>
      </c>
      <c r="BM79">
        <v>500001</v>
      </c>
      <c r="BN79">
        <v>0</v>
      </c>
      <c r="BO79" t="s">
        <v>6</v>
      </c>
      <c r="BP79">
        <v>0</v>
      </c>
      <c r="BQ79">
        <v>20</v>
      </c>
      <c r="BR79">
        <v>0</v>
      </c>
      <c r="BS79">
        <v>1</v>
      </c>
      <c r="BT79">
        <v>1</v>
      </c>
      <c r="BU79">
        <v>1</v>
      </c>
      <c r="BV79">
        <v>1</v>
      </c>
      <c r="BW79">
        <v>1</v>
      </c>
      <c r="BX79">
        <v>1</v>
      </c>
      <c r="BY79" t="s">
        <v>6</v>
      </c>
      <c r="BZ79">
        <v>0</v>
      </c>
      <c r="CA79">
        <v>0</v>
      </c>
      <c r="CB79" t="s">
        <v>6</v>
      </c>
      <c r="CE79">
        <v>0</v>
      </c>
      <c r="CF79">
        <v>0</v>
      </c>
      <c r="CG79">
        <v>0</v>
      </c>
      <c r="CM79">
        <v>0</v>
      </c>
      <c r="CN79" t="s">
        <v>6</v>
      </c>
      <c r="CO79">
        <v>0</v>
      </c>
      <c r="CP79">
        <f t="shared" si="79"/>
        <v>2289</v>
      </c>
      <c r="CQ79">
        <f t="shared" si="80"/>
        <v>41.806800000000003</v>
      </c>
      <c r="CR79">
        <f t="shared" si="81"/>
        <v>0</v>
      </c>
      <c r="CS79">
        <f t="shared" si="82"/>
        <v>0</v>
      </c>
      <c r="CT79">
        <f t="shared" si="83"/>
        <v>0</v>
      </c>
      <c r="CU79">
        <f t="shared" si="84"/>
        <v>0</v>
      </c>
      <c r="CV79">
        <f t="shared" si="85"/>
        <v>0</v>
      </c>
      <c r="CW79">
        <f t="shared" si="86"/>
        <v>0</v>
      </c>
      <c r="CX79">
        <f t="shared" si="87"/>
        <v>0</v>
      </c>
      <c r="CY79">
        <f>(S79+R79)*(BZ79/100)</f>
        <v>0</v>
      </c>
      <c r="CZ79">
        <f>(S79+R79)*(CA79/100)</f>
        <v>0</v>
      </c>
      <c r="DC79" t="s">
        <v>6</v>
      </c>
      <c r="DD79" t="s">
        <v>6</v>
      </c>
      <c r="DE79" t="s">
        <v>6</v>
      </c>
      <c r="DF79" t="s">
        <v>6</v>
      </c>
      <c r="DG79" t="s">
        <v>6</v>
      </c>
      <c r="DH79" t="s">
        <v>6</v>
      </c>
      <c r="DI79" t="s">
        <v>6</v>
      </c>
      <c r="DJ79" t="s">
        <v>6</v>
      </c>
      <c r="DK79" t="s">
        <v>6</v>
      </c>
      <c r="DL79" t="s">
        <v>6</v>
      </c>
      <c r="DM79" t="s">
        <v>6</v>
      </c>
      <c r="DN79">
        <v>0</v>
      </c>
      <c r="DO79">
        <v>0</v>
      </c>
      <c r="DP79">
        <v>1</v>
      </c>
      <c r="DQ79">
        <v>1</v>
      </c>
      <c r="DU79">
        <v>1003</v>
      </c>
      <c r="DV79" t="s">
        <v>45</v>
      </c>
      <c r="DW79" t="e">
        <f>'ТЗ '!#REF!</f>
        <v>#REF!</v>
      </c>
      <c r="DX79">
        <v>1</v>
      </c>
      <c r="DZ79" t="s">
        <v>6</v>
      </c>
      <c r="EA79" t="s">
        <v>6</v>
      </c>
      <c r="EB79" t="s">
        <v>6</v>
      </c>
      <c r="EC79" t="s">
        <v>6</v>
      </c>
      <c r="EE79">
        <v>35949445</v>
      </c>
      <c r="EF79">
        <v>20</v>
      </c>
      <c r="EG79" t="s">
        <v>31</v>
      </c>
      <c r="EH79">
        <v>0</v>
      </c>
      <c r="EI79" t="s">
        <v>6</v>
      </c>
      <c r="EJ79">
        <v>1</v>
      </c>
      <c r="EK79">
        <v>500001</v>
      </c>
      <c r="EL79" t="s">
        <v>32</v>
      </c>
      <c r="EM79" t="s">
        <v>33</v>
      </c>
      <c r="EO79" t="s">
        <v>6</v>
      </c>
      <c r="EQ79">
        <v>0</v>
      </c>
      <c r="ER79">
        <v>40</v>
      </c>
      <c r="ES79">
        <v>5.53</v>
      </c>
      <c r="ET79">
        <v>0</v>
      </c>
      <c r="EU79">
        <v>0</v>
      </c>
      <c r="EV79">
        <v>0</v>
      </c>
      <c r="EW79">
        <v>0</v>
      </c>
      <c r="EX79">
        <v>0</v>
      </c>
      <c r="EZ79">
        <v>5</v>
      </c>
      <c r="FC79">
        <v>0</v>
      </c>
      <c r="FD79">
        <v>18</v>
      </c>
      <c r="FF79">
        <v>40</v>
      </c>
      <c r="FQ79">
        <v>0</v>
      </c>
      <c r="FR79">
        <f t="shared" si="88"/>
        <v>0</v>
      </c>
      <c r="FS79">
        <v>0</v>
      </c>
      <c r="FX79">
        <v>0</v>
      </c>
      <c r="FY79">
        <v>0</v>
      </c>
      <c r="GA79" t="s">
        <v>117</v>
      </c>
      <c r="GD79">
        <v>1</v>
      </c>
      <c r="GF79">
        <v>-542219574</v>
      </c>
      <c r="GG79">
        <v>2</v>
      </c>
      <c r="GH79">
        <v>3</v>
      </c>
      <c r="GI79">
        <v>5</v>
      </c>
      <c r="GJ79">
        <v>0</v>
      </c>
      <c r="GK79">
        <v>0</v>
      </c>
      <c r="GL79">
        <f t="shared" si="89"/>
        <v>0</v>
      </c>
      <c r="GM79">
        <f t="shared" si="90"/>
        <v>2289</v>
      </c>
      <c r="GN79">
        <f t="shared" si="91"/>
        <v>2289</v>
      </c>
      <c r="GO79">
        <f t="shared" si="92"/>
        <v>0</v>
      </c>
      <c r="GP79">
        <f t="shared" si="93"/>
        <v>0</v>
      </c>
      <c r="GR79">
        <v>1</v>
      </c>
      <c r="GS79">
        <v>1</v>
      </c>
      <c r="GT79">
        <v>0</v>
      </c>
      <c r="GU79" t="s">
        <v>6</v>
      </c>
      <c r="GV79">
        <f t="shared" si="94"/>
        <v>0</v>
      </c>
      <c r="GW79">
        <v>1</v>
      </c>
      <c r="GX79">
        <f t="shared" si="95"/>
        <v>0</v>
      </c>
      <c r="HA79">
        <v>0</v>
      </c>
      <c r="HB79">
        <v>0</v>
      </c>
      <c r="HC79">
        <f t="shared" si="96"/>
        <v>0</v>
      </c>
      <c r="HE79" t="s">
        <v>35</v>
      </c>
      <c r="HF79" t="s">
        <v>36</v>
      </c>
      <c r="HM79" t="s">
        <v>6</v>
      </c>
      <c r="HN79" t="s">
        <v>6</v>
      </c>
      <c r="HO79" t="s">
        <v>6</v>
      </c>
      <c r="HP79" t="s">
        <v>6</v>
      </c>
      <c r="HQ79" t="s">
        <v>6</v>
      </c>
      <c r="IF79">
        <v>-1</v>
      </c>
      <c r="IK79">
        <v>0</v>
      </c>
    </row>
    <row r="80" spans="1:255" x14ac:dyDescent="0.2">
      <c r="A80" s="2">
        <v>17</v>
      </c>
      <c r="B80" s="2">
        <v>1</v>
      </c>
      <c r="C80" s="2">
        <f>ROW(SmtRes!A86)</f>
        <v>86</v>
      </c>
      <c r="D80" s="2">
        <f>ROW(EtalonRes!A114)</f>
        <v>114</v>
      </c>
      <c r="E80" s="2" t="s">
        <v>118</v>
      </c>
      <c r="F80" s="2" t="s">
        <v>87</v>
      </c>
      <c r="G80" s="2" t="s">
        <v>88</v>
      </c>
      <c r="H80" s="2" t="s">
        <v>89</v>
      </c>
      <c r="I80" s="2" t="e">
        <f>'ТЗ '!#REF!</f>
        <v>#REF!</v>
      </c>
      <c r="J80" s="2">
        <v>0</v>
      </c>
      <c r="K80" s="2">
        <v>0.14399999999999999</v>
      </c>
      <c r="L80" s="2"/>
      <c r="M80" s="2"/>
      <c r="N80" s="2"/>
      <c r="O80" s="2" t="e">
        <f t="shared" si="60"/>
        <v>#REF!</v>
      </c>
      <c r="P80" s="2" t="e">
        <f t="shared" si="61"/>
        <v>#REF!</v>
      </c>
      <c r="Q80" s="2" t="e">
        <f t="shared" si="62"/>
        <v>#REF!</v>
      </c>
      <c r="R80" s="2" t="e">
        <f t="shared" si="63"/>
        <v>#REF!</v>
      </c>
      <c r="S80" s="2" t="e">
        <f t="shared" si="64"/>
        <v>#REF!</v>
      </c>
      <c r="T80" s="2" t="e">
        <f t="shared" si="65"/>
        <v>#REF!</v>
      </c>
      <c r="U80" s="2" t="e">
        <f t="shared" si="66"/>
        <v>#REF!</v>
      </c>
      <c r="V80" s="2" t="e">
        <f t="shared" si="67"/>
        <v>#REF!</v>
      </c>
      <c r="W80" s="2" t="e">
        <f t="shared" si="68"/>
        <v>#REF!</v>
      </c>
      <c r="X80" s="2" t="e">
        <f t="shared" si="69"/>
        <v>#REF!</v>
      </c>
      <c r="Y80" s="2" t="e">
        <f t="shared" si="70"/>
        <v>#REF!</v>
      </c>
      <c r="Z80" s="2"/>
      <c r="AA80" s="2">
        <v>69994508</v>
      </c>
      <c r="AB80" s="2">
        <f t="shared" si="71"/>
        <v>2507.0700000000002</v>
      </c>
      <c r="AC80" s="2">
        <f>ROUND((ES80+(SUM(SmtRes!BC77:'SmtRes'!BC86)+SUM(EtalonRes!AL99:'EtalonRes'!AL114))),2)</f>
        <v>0</v>
      </c>
      <c r="AD80" s="2">
        <f t="shared" si="72"/>
        <v>1290.01</v>
      </c>
      <c r="AE80" s="2">
        <f t="shared" si="73"/>
        <v>148.62</v>
      </c>
      <c r="AF80" s="2">
        <f t="shared" si="74"/>
        <v>1217.06</v>
      </c>
      <c r="AG80" s="2">
        <f t="shared" si="75"/>
        <v>0</v>
      </c>
      <c r="AH80" s="2">
        <f t="shared" si="76"/>
        <v>142.68</v>
      </c>
      <c r="AI80" s="2">
        <f t="shared" si="77"/>
        <v>10.92</v>
      </c>
      <c r="AJ80" s="2">
        <f t="shared" si="78"/>
        <v>0</v>
      </c>
      <c r="AK80" s="2">
        <v>49418.34</v>
      </c>
      <c r="AL80" s="2">
        <v>46911.27</v>
      </c>
      <c r="AM80" s="2">
        <v>1290.01</v>
      </c>
      <c r="AN80" s="2">
        <v>148.62</v>
      </c>
      <c r="AO80" s="2">
        <v>1217.06</v>
      </c>
      <c r="AP80" s="2">
        <v>0</v>
      </c>
      <c r="AQ80" s="2">
        <v>142.68</v>
      </c>
      <c r="AR80" s="2">
        <v>10.92</v>
      </c>
      <c r="AS80" s="2">
        <v>0</v>
      </c>
      <c r="AT80" s="2">
        <v>118</v>
      </c>
      <c r="AU80" s="2">
        <v>63</v>
      </c>
      <c r="AV80" s="2">
        <v>1</v>
      </c>
      <c r="AW80" s="2">
        <v>1</v>
      </c>
      <c r="AX80" s="2"/>
      <c r="AY80" s="2"/>
      <c r="AZ80" s="2">
        <v>1</v>
      </c>
      <c r="BA80" s="2">
        <v>1</v>
      </c>
      <c r="BB80" s="2">
        <v>1</v>
      </c>
      <c r="BC80" s="2">
        <v>1</v>
      </c>
      <c r="BD80" s="2" t="s">
        <v>6</v>
      </c>
      <c r="BE80" s="2" t="s">
        <v>6</v>
      </c>
      <c r="BF80" s="2" t="s">
        <v>6</v>
      </c>
      <c r="BG80" s="2" t="s">
        <v>6</v>
      </c>
      <c r="BH80" s="2">
        <v>0</v>
      </c>
      <c r="BI80" s="2">
        <v>1</v>
      </c>
      <c r="BJ80" s="2" t="s">
        <v>90</v>
      </c>
      <c r="BK80" s="2"/>
      <c r="BL80" s="2"/>
      <c r="BM80" s="2">
        <v>10001</v>
      </c>
      <c r="BN80" s="2">
        <v>0</v>
      </c>
      <c r="BO80" s="2" t="s">
        <v>6</v>
      </c>
      <c r="BP80" s="2">
        <v>0</v>
      </c>
      <c r="BQ80" s="2">
        <v>1</v>
      </c>
      <c r="BR80" s="2">
        <v>0</v>
      </c>
      <c r="BS80" s="2">
        <v>1</v>
      </c>
      <c r="BT80" s="2">
        <v>1</v>
      </c>
      <c r="BU80" s="2">
        <v>1</v>
      </c>
      <c r="BV80" s="2">
        <v>1</v>
      </c>
      <c r="BW80" s="2">
        <v>1</v>
      </c>
      <c r="BX80" s="2">
        <v>1</v>
      </c>
      <c r="BY80" s="2" t="s">
        <v>6</v>
      </c>
      <c r="BZ80" s="2">
        <v>118</v>
      </c>
      <c r="CA80" s="2">
        <v>63</v>
      </c>
      <c r="CB80" s="2" t="s">
        <v>6</v>
      </c>
      <c r="CC80" s="2"/>
      <c r="CD80" s="2"/>
      <c r="CE80" s="2">
        <v>0</v>
      </c>
      <c r="CF80" s="2">
        <v>0</v>
      </c>
      <c r="CG80" s="2">
        <v>0</v>
      </c>
      <c r="CH80" s="2"/>
      <c r="CI80" s="2"/>
      <c r="CJ80" s="2"/>
      <c r="CK80" s="2"/>
      <c r="CL80" s="2"/>
      <c r="CM80" s="2">
        <v>0</v>
      </c>
      <c r="CN80" s="2" t="s">
        <v>6</v>
      </c>
      <c r="CO80" s="2">
        <v>0</v>
      </c>
      <c r="CP80" s="2" t="e">
        <f t="shared" si="79"/>
        <v>#REF!</v>
      </c>
      <c r="CQ80" s="2">
        <f t="shared" si="80"/>
        <v>0</v>
      </c>
      <c r="CR80" s="2">
        <f t="shared" si="81"/>
        <v>1290.01</v>
      </c>
      <c r="CS80" s="2">
        <f t="shared" si="82"/>
        <v>148.62</v>
      </c>
      <c r="CT80" s="2">
        <f t="shared" si="83"/>
        <v>1217.06</v>
      </c>
      <c r="CU80" s="2">
        <f t="shared" si="84"/>
        <v>0</v>
      </c>
      <c r="CV80" s="2">
        <f t="shared" si="85"/>
        <v>142.68</v>
      </c>
      <c r="CW80" s="2">
        <f t="shared" si="86"/>
        <v>10.92</v>
      </c>
      <c r="CX80" s="2">
        <f t="shared" si="87"/>
        <v>0</v>
      </c>
      <c r="CY80" s="2" t="e">
        <f>(((S80+(R80*IF(0,0,1)))*AT80)/100)</f>
        <v>#REF!</v>
      </c>
      <c r="CZ80" s="2" t="e">
        <f>(((S80+(R80*IF(0,0,1)))*AU80)/100)</f>
        <v>#REF!</v>
      </c>
      <c r="DA80" s="2"/>
      <c r="DB80" s="2"/>
      <c r="DC80" s="2" t="s">
        <v>6</v>
      </c>
      <c r="DD80" s="2" t="s">
        <v>6</v>
      </c>
      <c r="DE80" s="2" t="s">
        <v>6</v>
      </c>
      <c r="DF80" s="2" t="s">
        <v>6</v>
      </c>
      <c r="DG80" s="2" t="s">
        <v>6</v>
      </c>
      <c r="DH80" s="2" t="s">
        <v>6</v>
      </c>
      <c r="DI80" s="2" t="s">
        <v>6</v>
      </c>
      <c r="DJ80" s="2" t="s">
        <v>6</v>
      </c>
      <c r="DK80" s="2" t="s">
        <v>6</v>
      </c>
      <c r="DL80" s="2" t="s">
        <v>6</v>
      </c>
      <c r="DM80" s="2" t="s">
        <v>6</v>
      </c>
      <c r="DN80" s="2">
        <v>0</v>
      </c>
      <c r="DO80" s="2">
        <v>0</v>
      </c>
      <c r="DP80" s="2">
        <v>1</v>
      </c>
      <c r="DQ80" s="2">
        <v>1</v>
      </c>
      <c r="DR80" s="2"/>
      <c r="DS80" s="2"/>
      <c r="DT80" s="2"/>
      <c r="DU80" s="2">
        <v>1013</v>
      </c>
      <c r="DV80" s="2" t="s">
        <v>89</v>
      </c>
      <c r="DW80" s="2" t="s">
        <v>89</v>
      </c>
      <c r="DX80" s="2">
        <v>1</v>
      </c>
      <c r="DY80" s="2"/>
      <c r="DZ80" s="2" t="s">
        <v>6</v>
      </c>
      <c r="EA80" s="2" t="s">
        <v>6</v>
      </c>
      <c r="EB80" s="2" t="s">
        <v>6</v>
      </c>
      <c r="EC80" s="2" t="s">
        <v>6</v>
      </c>
      <c r="ED80" s="2"/>
      <c r="EE80" s="2">
        <v>35949512</v>
      </c>
      <c r="EF80" s="2">
        <v>1</v>
      </c>
      <c r="EG80" s="2" t="s">
        <v>23</v>
      </c>
      <c r="EH80" s="2">
        <v>0</v>
      </c>
      <c r="EI80" s="2" t="s">
        <v>6</v>
      </c>
      <c r="EJ80" s="2">
        <v>1</v>
      </c>
      <c r="EK80" s="2">
        <v>10001</v>
      </c>
      <c r="EL80" s="2" t="s">
        <v>24</v>
      </c>
      <c r="EM80" s="2" t="s">
        <v>25</v>
      </c>
      <c r="EN80" s="2"/>
      <c r="EO80" s="2" t="s">
        <v>6</v>
      </c>
      <c r="EP80" s="2"/>
      <c r="EQ80" s="2">
        <v>1441792</v>
      </c>
      <c r="ER80" s="2">
        <v>49418.34</v>
      </c>
      <c r="ES80" s="2">
        <v>46911.27</v>
      </c>
      <c r="ET80" s="2">
        <v>1290.01</v>
      </c>
      <c r="EU80" s="2">
        <v>148.62</v>
      </c>
      <c r="EV80" s="2">
        <v>1217.06</v>
      </c>
      <c r="EW80" s="2">
        <v>142.68</v>
      </c>
      <c r="EX80" s="2">
        <v>10.92</v>
      </c>
      <c r="EY80" s="2">
        <v>1</v>
      </c>
      <c r="EZ80" s="2"/>
      <c r="FA80" s="2"/>
      <c r="FB80" s="2"/>
      <c r="FC80" s="2"/>
      <c r="FD80" s="2"/>
      <c r="FE80" s="2"/>
      <c r="FF80" s="2"/>
      <c r="FG80" s="2"/>
      <c r="FH80" s="2"/>
      <c r="FI80" s="2"/>
      <c r="FJ80" s="2"/>
      <c r="FK80" s="2"/>
      <c r="FL80" s="2"/>
      <c r="FM80" s="2"/>
      <c r="FN80" s="2"/>
      <c r="FO80" s="2"/>
      <c r="FP80" s="2"/>
      <c r="FQ80" s="2">
        <v>0</v>
      </c>
      <c r="FR80" s="2">
        <f t="shared" si="88"/>
        <v>0</v>
      </c>
      <c r="FS80" s="2">
        <v>0</v>
      </c>
      <c r="FT80" s="2"/>
      <c r="FU80" s="2"/>
      <c r="FV80" s="2"/>
      <c r="FW80" s="2"/>
      <c r="FX80" s="2">
        <v>118</v>
      </c>
      <c r="FY80" s="2">
        <v>63</v>
      </c>
      <c r="FZ80" s="2"/>
      <c r="GA80" s="2" t="s">
        <v>6</v>
      </c>
      <c r="GB80" s="2"/>
      <c r="GC80" s="2"/>
      <c r="GD80" s="2">
        <v>1</v>
      </c>
      <c r="GE80" s="2"/>
      <c r="GF80" s="2">
        <v>-1460885755</v>
      </c>
      <c r="GG80" s="2">
        <v>2</v>
      </c>
      <c r="GH80" s="2">
        <v>1</v>
      </c>
      <c r="GI80" s="2">
        <v>-2</v>
      </c>
      <c r="GJ80" s="2">
        <v>0</v>
      </c>
      <c r="GK80" s="2">
        <v>0</v>
      </c>
      <c r="GL80" s="2">
        <f t="shared" si="89"/>
        <v>0</v>
      </c>
      <c r="GM80" s="2" t="e">
        <f t="shared" si="90"/>
        <v>#REF!</v>
      </c>
      <c r="GN80" s="2" t="e">
        <f t="shared" si="91"/>
        <v>#REF!</v>
      </c>
      <c r="GO80" s="2">
        <f t="shared" si="92"/>
        <v>0</v>
      </c>
      <c r="GP80" s="2">
        <f t="shared" si="93"/>
        <v>0</v>
      </c>
      <c r="GQ80" s="2"/>
      <c r="GR80" s="2">
        <v>0</v>
      </c>
      <c r="GS80" s="2">
        <v>3</v>
      </c>
      <c r="GT80" s="2">
        <v>0</v>
      </c>
      <c r="GU80" s="2" t="s">
        <v>6</v>
      </c>
      <c r="GV80" s="2">
        <f t="shared" si="94"/>
        <v>0</v>
      </c>
      <c r="GW80" s="2">
        <v>1</v>
      </c>
      <c r="GX80" s="2" t="e">
        <f t="shared" si="95"/>
        <v>#REF!</v>
      </c>
      <c r="GY80" s="2"/>
      <c r="GZ80" s="2"/>
      <c r="HA80" s="2">
        <v>0</v>
      </c>
      <c r="HB80" s="2">
        <v>0</v>
      </c>
      <c r="HC80" s="2">
        <f t="shared" si="96"/>
        <v>0</v>
      </c>
      <c r="HD80" s="2"/>
      <c r="HE80" s="2" t="s">
        <v>6</v>
      </c>
      <c r="HF80" s="2" t="s">
        <v>6</v>
      </c>
      <c r="HG80" s="2"/>
      <c r="HH80" s="2"/>
      <c r="HI80" s="2"/>
      <c r="HJ80" s="2"/>
      <c r="HK80" s="2"/>
      <c r="HL80" s="2"/>
      <c r="HM80" s="2" t="s">
        <v>6</v>
      </c>
      <c r="HN80" s="2" t="s">
        <v>6</v>
      </c>
      <c r="HO80" s="2" t="s">
        <v>6</v>
      </c>
      <c r="HP80" s="2" t="s">
        <v>6</v>
      </c>
      <c r="HQ80" s="2" t="s">
        <v>6</v>
      </c>
      <c r="HR80" s="2"/>
      <c r="HS80" s="2"/>
      <c r="HT80" s="2"/>
      <c r="HU80" s="2"/>
      <c r="HV80" s="2"/>
      <c r="HW80" s="2"/>
      <c r="HX80" s="2"/>
      <c r="HY80" s="2"/>
      <c r="HZ80" s="2"/>
      <c r="IA80" s="2"/>
      <c r="IB80" s="2"/>
      <c r="IC80" s="2"/>
      <c r="ID80" s="2"/>
      <c r="IE80" s="2"/>
      <c r="IF80" s="2">
        <v>-1</v>
      </c>
      <c r="IG80" s="2"/>
      <c r="IH80" s="2"/>
      <c r="II80" s="2"/>
      <c r="IJ80" s="2"/>
      <c r="IK80" s="2">
        <v>0</v>
      </c>
      <c r="IL80" s="2"/>
      <c r="IM80" s="2"/>
      <c r="IN80" s="2"/>
      <c r="IO80" s="2"/>
      <c r="IP80" s="2"/>
      <c r="IQ80" s="2"/>
      <c r="IR80" s="2"/>
      <c r="IS80" s="2"/>
      <c r="IT80" s="2"/>
      <c r="IU80" s="2"/>
    </row>
    <row r="81" spans="1:255" x14ac:dyDescent="0.2">
      <c r="A81">
        <v>17</v>
      </c>
      <c r="B81">
        <v>1</v>
      </c>
      <c r="C81">
        <f>ROW(SmtRes!A96)</f>
        <v>96</v>
      </c>
      <c r="D81">
        <f>ROW(EtalonRes!A130)</f>
        <v>130</v>
      </c>
      <c r="E81" t="s">
        <v>118</v>
      </c>
      <c r="F81" t="s">
        <v>87</v>
      </c>
      <c r="G81" t="s">
        <v>88</v>
      </c>
      <c r="H81" t="s">
        <v>89</v>
      </c>
      <c r="I81" t="e">
        <f>'ТЗ '!#REF!</f>
        <v>#REF!</v>
      </c>
      <c r="J81">
        <v>0</v>
      </c>
      <c r="K81">
        <v>0.14399999999999999</v>
      </c>
      <c r="O81" t="e">
        <f t="shared" si="60"/>
        <v>#REF!</v>
      </c>
      <c r="P81" t="e">
        <f t="shared" si="61"/>
        <v>#REF!</v>
      </c>
      <c r="Q81" t="e">
        <f t="shared" si="62"/>
        <v>#REF!</v>
      </c>
      <c r="R81" t="e">
        <f t="shared" si="63"/>
        <v>#REF!</v>
      </c>
      <c r="S81" t="e">
        <f t="shared" si="64"/>
        <v>#REF!</v>
      </c>
      <c r="T81" t="e">
        <f t="shared" si="65"/>
        <v>#REF!</v>
      </c>
      <c r="U81" t="e">
        <f t="shared" si="66"/>
        <v>#REF!</v>
      </c>
      <c r="V81" t="e">
        <f t="shared" si="67"/>
        <v>#REF!</v>
      </c>
      <c r="W81" t="e">
        <f t="shared" si="68"/>
        <v>#REF!</v>
      </c>
      <c r="X81" t="e">
        <f t="shared" si="69"/>
        <v>#REF!</v>
      </c>
      <c r="Y81" t="e">
        <f t="shared" si="70"/>
        <v>#REF!</v>
      </c>
      <c r="AA81">
        <v>69994509</v>
      </c>
      <c r="AB81">
        <f t="shared" si="71"/>
        <v>2507.0700000000002</v>
      </c>
      <c r="AC81">
        <f>ROUND((ES81+(SUM(SmtRes!BC87:'SmtRes'!BC96)+SUM(EtalonRes!AL115:'EtalonRes'!AL130))),2)</f>
        <v>0</v>
      </c>
      <c r="AD81">
        <f t="shared" si="72"/>
        <v>1290.01</v>
      </c>
      <c r="AE81">
        <f t="shared" si="73"/>
        <v>148.62</v>
      </c>
      <c r="AF81">
        <f t="shared" si="74"/>
        <v>1217.06</v>
      </c>
      <c r="AG81">
        <f t="shared" si="75"/>
        <v>0</v>
      </c>
      <c r="AH81" t="e">
        <f t="shared" si="76"/>
        <v>#REF!</v>
      </c>
      <c r="AI81">
        <f t="shared" si="77"/>
        <v>10.92</v>
      </c>
      <c r="AJ81">
        <f t="shared" si="78"/>
        <v>0</v>
      </c>
      <c r="AK81">
        <f>AL81+AM81+AO81</f>
        <v>49418.34</v>
      </c>
      <c r="AL81">
        <v>46911.27</v>
      </c>
      <c r="AM81" s="75">
        <f>'1.Лок.смета.и.Акт'!F126</f>
        <v>1290.01</v>
      </c>
      <c r="AN81" s="75">
        <f>'1.Лок.смета.и.Акт'!F127</f>
        <v>148.62</v>
      </c>
      <c r="AO81" s="75">
        <f>'1.Лок.смета.и.Акт'!F125</f>
        <v>1217.06</v>
      </c>
      <c r="AP81">
        <v>0</v>
      </c>
      <c r="AQ81" t="e">
        <f>'ТЗ '!#REF!</f>
        <v>#REF!</v>
      </c>
      <c r="AR81">
        <v>10.92</v>
      </c>
      <c r="AS81">
        <v>0</v>
      </c>
      <c r="AT81">
        <v>112</v>
      </c>
      <c r="AU81">
        <v>54</v>
      </c>
      <c r="AV81">
        <v>1</v>
      </c>
      <c r="AW81">
        <v>1</v>
      </c>
      <c r="AZ81">
        <v>1</v>
      </c>
      <c r="BA81">
        <f>'1.Лок.смета.и.Акт'!J125</f>
        <v>28.95</v>
      </c>
      <c r="BB81">
        <f>'1.Лок.смета.и.Акт'!J126</f>
        <v>9.3000000000000007</v>
      </c>
      <c r="BC81">
        <v>7.56</v>
      </c>
      <c r="BD81" t="s">
        <v>6</v>
      </c>
      <c r="BE81" t="s">
        <v>6</v>
      </c>
      <c r="BF81" t="s">
        <v>6</v>
      </c>
      <c r="BG81" t="s">
        <v>6</v>
      </c>
      <c r="BH81">
        <v>0</v>
      </c>
      <c r="BI81">
        <v>1</v>
      </c>
      <c r="BJ81" t="s">
        <v>90</v>
      </c>
      <c r="BM81">
        <v>10001</v>
      </c>
      <c r="BN81">
        <v>0</v>
      </c>
      <c r="BO81" t="s">
        <v>87</v>
      </c>
      <c r="BP81">
        <v>1</v>
      </c>
      <c r="BQ81">
        <v>1</v>
      </c>
      <c r="BR81">
        <v>0</v>
      </c>
      <c r="BS81">
        <f>'1.Лок.смета.и.Акт'!J127</f>
        <v>19.8</v>
      </c>
      <c r="BT81">
        <v>1</v>
      </c>
      <c r="BU81">
        <v>1</v>
      </c>
      <c r="BV81">
        <v>1</v>
      </c>
      <c r="BW81">
        <v>1</v>
      </c>
      <c r="BX81">
        <v>1</v>
      </c>
      <c r="BY81" t="s">
        <v>6</v>
      </c>
      <c r="BZ81" t="e">
        <f>'ТЗ '!#REF!</f>
        <v>#REF!</v>
      </c>
      <c r="CA81" t="e">
        <f>'ТЗ '!#REF!</f>
        <v>#REF!</v>
      </c>
      <c r="CB81" t="s">
        <v>6</v>
      </c>
      <c r="CE81">
        <v>0</v>
      </c>
      <c r="CF81">
        <v>0</v>
      </c>
      <c r="CG81">
        <v>0</v>
      </c>
      <c r="CM81">
        <v>0</v>
      </c>
      <c r="CN81" t="s">
        <v>6</v>
      </c>
      <c r="CO81">
        <v>0</v>
      </c>
      <c r="CP81" t="e">
        <f t="shared" si="79"/>
        <v>#REF!</v>
      </c>
      <c r="CQ81">
        <f t="shared" si="80"/>
        <v>0</v>
      </c>
      <c r="CR81">
        <f t="shared" si="81"/>
        <v>11997.093000000001</v>
      </c>
      <c r="CS81">
        <f t="shared" si="82"/>
        <v>2942.6760000000004</v>
      </c>
      <c r="CT81">
        <f t="shared" si="83"/>
        <v>35233.886999999995</v>
      </c>
      <c r="CU81">
        <f t="shared" si="84"/>
        <v>0</v>
      </c>
      <c r="CV81" t="e">
        <f t="shared" si="85"/>
        <v>#REF!</v>
      </c>
      <c r="CW81">
        <f t="shared" si="86"/>
        <v>10.92</v>
      </c>
      <c r="CX81">
        <f t="shared" si="87"/>
        <v>0</v>
      </c>
      <c r="CY81" t="e">
        <f>(S81+R81)*(BZ81/100)</f>
        <v>#REF!</v>
      </c>
      <c r="CZ81" t="e">
        <f>(S81+R81)*(CA81/100)</f>
        <v>#REF!</v>
      </c>
      <c r="DC81" t="s">
        <v>6</v>
      </c>
      <c r="DD81" t="s">
        <v>6</v>
      </c>
      <c r="DE81" t="s">
        <v>6</v>
      </c>
      <c r="DF81" t="s">
        <v>6</v>
      </c>
      <c r="DG81" t="s">
        <v>6</v>
      </c>
      <c r="DH81" t="s">
        <v>6</v>
      </c>
      <c r="DI81" t="s">
        <v>6</v>
      </c>
      <c r="DJ81" t="s">
        <v>6</v>
      </c>
      <c r="DK81" t="s">
        <v>6</v>
      </c>
      <c r="DL81" t="s">
        <v>6</v>
      </c>
      <c r="DM81" t="s">
        <v>6</v>
      </c>
      <c r="DN81">
        <f>'1.Лок.смета.и.Акт'!E128</f>
        <v>118</v>
      </c>
      <c r="DO81">
        <f>'1.Лок.смета.и.Акт'!E129</f>
        <v>63</v>
      </c>
      <c r="DP81">
        <v>1</v>
      </c>
      <c r="DQ81">
        <v>1</v>
      </c>
      <c r="DU81">
        <v>1013</v>
      </c>
      <c r="DV81" t="s">
        <v>89</v>
      </c>
      <c r="DW81" t="e">
        <f>'ТЗ '!#REF!</f>
        <v>#REF!</v>
      </c>
      <c r="DX81">
        <v>1</v>
      </c>
      <c r="DZ81" t="s">
        <v>6</v>
      </c>
      <c r="EA81" t="s">
        <v>6</v>
      </c>
      <c r="EB81" t="s">
        <v>6</v>
      </c>
      <c r="EC81" t="s">
        <v>6</v>
      </c>
      <c r="EE81">
        <v>35949512</v>
      </c>
      <c r="EF81">
        <v>1</v>
      </c>
      <c r="EG81" t="s">
        <v>23</v>
      </c>
      <c r="EH81">
        <v>0</v>
      </c>
      <c r="EI81" t="s">
        <v>6</v>
      </c>
      <c r="EJ81">
        <v>1</v>
      </c>
      <c r="EK81">
        <v>10001</v>
      </c>
      <c r="EL81" t="s">
        <v>24</v>
      </c>
      <c r="EM81" t="s">
        <v>25</v>
      </c>
      <c r="EO81" t="s">
        <v>6</v>
      </c>
      <c r="EQ81">
        <v>1441792</v>
      </c>
      <c r="ER81">
        <f>ES81+ET81+EV81</f>
        <v>49418.34</v>
      </c>
      <c r="ES81">
        <v>46911.27</v>
      </c>
      <c r="ET81" s="75">
        <f>'1.Лок.смета.и.Акт'!F126</f>
        <v>1290.01</v>
      </c>
      <c r="EU81" s="75">
        <f>'1.Лок.смета.и.Акт'!F127</f>
        <v>148.62</v>
      </c>
      <c r="EV81" s="75">
        <f>'1.Лок.смета.и.Акт'!F125</f>
        <v>1217.06</v>
      </c>
      <c r="EW81" t="e">
        <f>'ТЗ '!#REF!</f>
        <v>#REF!</v>
      </c>
      <c r="EX81">
        <v>10.92</v>
      </c>
      <c r="EY81">
        <v>1</v>
      </c>
      <c r="FQ81">
        <v>0</v>
      </c>
      <c r="FR81">
        <f t="shared" si="88"/>
        <v>0</v>
      </c>
      <c r="FS81">
        <v>0</v>
      </c>
      <c r="FX81">
        <v>118</v>
      </c>
      <c r="FY81">
        <v>63</v>
      </c>
      <c r="GA81" t="s">
        <v>6</v>
      </c>
      <c r="GD81">
        <v>1</v>
      </c>
      <c r="GF81">
        <v>-1460885755</v>
      </c>
      <c r="GG81">
        <v>2</v>
      </c>
      <c r="GH81">
        <v>1</v>
      </c>
      <c r="GI81">
        <v>2</v>
      </c>
      <c r="GJ81">
        <v>0</v>
      </c>
      <c r="GK81">
        <v>0</v>
      </c>
      <c r="GL81">
        <f t="shared" si="89"/>
        <v>0</v>
      </c>
      <c r="GM81" t="e">
        <f t="shared" si="90"/>
        <v>#REF!</v>
      </c>
      <c r="GN81" t="e">
        <f t="shared" si="91"/>
        <v>#REF!</v>
      </c>
      <c r="GO81">
        <f t="shared" si="92"/>
        <v>0</v>
      </c>
      <c r="GP81">
        <f t="shared" si="93"/>
        <v>0</v>
      </c>
      <c r="GR81">
        <v>0</v>
      </c>
      <c r="GS81">
        <v>3</v>
      </c>
      <c r="GT81">
        <v>0</v>
      </c>
      <c r="GU81" t="s">
        <v>6</v>
      </c>
      <c r="GV81">
        <f t="shared" si="94"/>
        <v>0</v>
      </c>
      <c r="GW81">
        <v>1006.2</v>
      </c>
      <c r="GX81" t="e">
        <f t="shared" si="95"/>
        <v>#REF!</v>
      </c>
      <c r="HA81">
        <v>0</v>
      </c>
      <c r="HB81">
        <v>0</v>
      </c>
      <c r="HC81">
        <f t="shared" si="96"/>
        <v>0</v>
      </c>
      <c r="HE81" t="s">
        <v>6</v>
      </c>
      <c r="HF81" t="s">
        <v>6</v>
      </c>
      <c r="HM81" t="s">
        <v>6</v>
      </c>
      <c r="HN81" t="s">
        <v>6</v>
      </c>
      <c r="HO81" t="s">
        <v>6</v>
      </c>
      <c r="HP81" t="s">
        <v>6</v>
      </c>
      <c r="HQ81" t="s">
        <v>6</v>
      </c>
      <c r="IF81">
        <v>-1</v>
      </c>
      <c r="IK81">
        <v>0</v>
      </c>
    </row>
    <row r="82" spans="1:255" x14ac:dyDescent="0.2">
      <c r="A82" s="2">
        <v>18</v>
      </c>
      <c r="B82" s="2">
        <v>1</v>
      </c>
      <c r="C82" s="2">
        <v>84</v>
      </c>
      <c r="D82" s="2"/>
      <c r="E82" s="2" t="s">
        <v>119</v>
      </c>
      <c r="F82" s="2" t="s">
        <v>120</v>
      </c>
      <c r="G82" s="2" t="s">
        <v>121</v>
      </c>
      <c r="H82" s="2" t="s">
        <v>65</v>
      </c>
      <c r="I82" s="2" t="e">
        <f>I80*J82</f>
        <v>#REF!</v>
      </c>
      <c r="J82" s="2">
        <v>41.666666666666671</v>
      </c>
      <c r="K82" s="2">
        <v>41.666666999999997</v>
      </c>
      <c r="L82" s="2"/>
      <c r="M82" s="2"/>
      <c r="N82" s="2"/>
      <c r="O82" s="2" t="e">
        <f t="shared" si="60"/>
        <v>#REF!</v>
      </c>
      <c r="P82" s="2" t="e">
        <f t="shared" si="61"/>
        <v>#REF!</v>
      </c>
      <c r="Q82" s="2" t="e">
        <f t="shared" si="62"/>
        <v>#REF!</v>
      </c>
      <c r="R82" s="2" t="e">
        <f t="shared" si="63"/>
        <v>#REF!</v>
      </c>
      <c r="S82" s="2" t="e">
        <f t="shared" si="64"/>
        <v>#REF!</v>
      </c>
      <c r="T82" s="2" t="e">
        <f t="shared" si="65"/>
        <v>#REF!</v>
      </c>
      <c r="U82" s="2" t="e">
        <f t="shared" si="66"/>
        <v>#REF!</v>
      </c>
      <c r="V82" s="2" t="e">
        <f t="shared" si="67"/>
        <v>#REF!</v>
      </c>
      <c r="W82" s="2" t="e">
        <f t="shared" si="68"/>
        <v>#REF!</v>
      </c>
      <c r="X82" s="2" t="e">
        <f t="shared" si="69"/>
        <v>#REF!</v>
      </c>
      <c r="Y82" s="2" t="e">
        <f t="shared" si="70"/>
        <v>#REF!</v>
      </c>
      <c r="Z82" s="2"/>
      <c r="AA82" s="2">
        <v>69994508</v>
      </c>
      <c r="AB82" s="2">
        <f t="shared" si="71"/>
        <v>344.11</v>
      </c>
      <c r="AC82" s="2">
        <f t="shared" ref="AC82:AC87" si="97">ROUND((ES82),2)</f>
        <v>344.11</v>
      </c>
      <c r="AD82" s="2">
        <f t="shared" si="72"/>
        <v>0</v>
      </c>
      <c r="AE82" s="2">
        <f t="shared" si="73"/>
        <v>0</v>
      </c>
      <c r="AF82" s="2">
        <f t="shared" si="74"/>
        <v>0</v>
      </c>
      <c r="AG82" s="2">
        <f t="shared" si="75"/>
        <v>0</v>
      </c>
      <c r="AH82" s="2">
        <f t="shared" si="76"/>
        <v>0</v>
      </c>
      <c r="AI82" s="2">
        <f t="shared" si="77"/>
        <v>0</v>
      </c>
      <c r="AJ82" s="2">
        <f t="shared" si="78"/>
        <v>0.82</v>
      </c>
      <c r="AK82" s="2">
        <v>344.11</v>
      </c>
      <c r="AL82" s="110">
        <f>'1.Лок.смета.и.Акт'!F131</f>
        <v>344.11</v>
      </c>
      <c r="AM82" s="2">
        <v>0</v>
      </c>
      <c r="AN82" s="2">
        <v>0</v>
      </c>
      <c r="AO82" s="2">
        <v>0</v>
      </c>
      <c r="AP82" s="2">
        <v>0</v>
      </c>
      <c r="AQ82" s="2">
        <v>0</v>
      </c>
      <c r="AR82" s="2">
        <v>0</v>
      </c>
      <c r="AS82" s="2">
        <v>0.82</v>
      </c>
      <c r="AT82" s="2">
        <v>0</v>
      </c>
      <c r="AU82" s="2">
        <v>0</v>
      </c>
      <c r="AV82" s="2">
        <v>1</v>
      </c>
      <c r="AW82" s="2">
        <v>1</v>
      </c>
      <c r="AX82" s="2"/>
      <c r="AY82" s="2"/>
      <c r="AZ82" s="2">
        <v>1</v>
      </c>
      <c r="BA82" s="2">
        <v>1</v>
      </c>
      <c r="BB82" s="2">
        <v>1</v>
      </c>
      <c r="BC82" s="2">
        <v>1</v>
      </c>
      <c r="BD82" s="2" t="s">
        <v>6</v>
      </c>
      <c r="BE82" s="2" t="s">
        <v>6</v>
      </c>
      <c r="BF82" s="2" t="s">
        <v>6</v>
      </c>
      <c r="BG82" s="2" t="s">
        <v>6</v>
      </c>
      <c r="BH82" s="2">
        <v>3</v>
      </c>
      <c r="BI82" s="2">
        <v>1</v>
      </c>
      <c r="BJ82" s="2" t="s">
        <v>122</v>
      </c>
      <c r="BK82" s="2"/>
      <c r="BL82" s="2"/>
      <c r="BM82" s="2">
        <v>500001</v>
      </c>
      <c r="BN82" s="2">
        <v>0</v>
      </c>
      <c r="BO82" s="2" t="s">
        <v>6</v>
      </c>
      <c r="BP82" s="2">
        <v>0</v>
      </c>
      <c r="BQ82" s="2">
        <v>20</v>
      </c>
      <c r="BR82" s="2">
        <v>0</v>
      </c>
      <c r="BS82" s="2">
        <v>1</v>
      </c>
      <c r="BT82" s="2">
        <v>1</v>
      </c>
      <c r="BU82" s="2">
        <v>1</v>
      </c>
      <c r="BV82" s="2">
        <v>1</v>
      </c>
      <c r="BW82" s="2">
        <v>1</v>
      </c>
      <c r="BX82" s="2">
        <v>1</v>
      </c>
      <c r="BY82" s="2" t="s">
        <v>6</v>
      </c>
      <c r="BZ82" s="2">
        <v>0</v>
      </c>
      <c r="CA82" s="2">
        <v>0</v>
      </c>
      <c r="CB82" s="2" t="s">
        <v>6</v>
      </c>
      <c r="CC82" s="2"/>
      <c r="CD82" s="2"/>
      <c r="CE82" s="2">
        <v>0</v>
      </c>
      <c r="CF82" s="2">
        <v>0</v>
      </c>
      <c r="CG82" s="2">
        <v>0</v>
      </c>
      <c r="CH82" s="2"/>
      <c r="CI82" s="2"/>
      <c r="CJ82" s="2"/>
      <c r="CK82" s="2"/>
      <c r="CL82" s="2"/>
      <c r="CM82" s="2">
        <v>0</v>
      </c>
      <c r="CN82" s="2" t="s">
        <v>6</v>
      </c>
      <c r="CO82" s="2">
        <v>0</v>
      </c>
      <c r="CP82" s="2" t="e">
        <f t="shared" si="79"/>
        <v>#REF!</v>
      </c>
      <c r="CQ82" s="2">
        <f t="shared" si="80"/>
        <v>344.11</v>
      </c>
      <c r="CR82" s="2">
        <f t="shared" si="81"/>
        <v>0</v>
      </c>
      <c r="CS82" s="2">
        <f t="shared" si="82"/>
        <v>0</v>
      </c>
      <c r="CT82" s="2">
        <f t="shared" si="83"/>
        <v>0</v>
      </c>
      <c r="CU82" s="2">
        <f t="shared" si="84"/>
        <v>0</v>
      </c>
      <c r="CV82" s="2">
        <f t="shared" si="85"/>
        <v>0</v>
      </c>
      <c r="CW82" s="2">
        <f t="shared" si="86"/>
        <v>0</v>
      </c>
      <c r="CX82" s="2">
        <f t="shared" si="87"/>
        <v>0.82</v>
      </c>
      <c r="CY82" s="2" t="e">
        <f>(((S82+(R82*IF(0,0,1)))*AT82)/100)</f>
        <v>#REF!</v>
      </c>
      <c r="CZ82" s="2" t="e">
        <f>(((S82+(R82*IF(0,0,1)))*AU82)/100)</f>
        <v>#REF!</v>
      </c>
      <c r="DA82" s="2"/>
      <c r="DB82" s="2"/>
      <c r="DC82" s="2" t="s">
        <v>6</v>
      </c>
      <c r="DD82" s="2" t="s">
        <v>6</v>
      </c>
      <c r="DE82" s="2" t="s">
        <v>6</v>
      </c>
      <c r="DF82" s="2" t="s">
        <v>6</v>
      </c>
      <c r="DG82" s="2" t="s">
        <v>6</v>
      </c>
      <c r="DH82" s="2" t="s">
        <v>6</v>
      </c>
      <c r="DI82" s="2" t="s">
        <v>6</v>
      </c>
      <c r="DJ82" s="2" t="s">
        <v>6</v>
      </c>
      <c r="DK82" s="2" t="s">
        <v>6</v>
      </c>
      <c r="DL82" s="2" t="s">
        <v>6</v>
      </c>
      <c r="DM82" s="2" t="s">
        <v>6</v>
      </c>
      <c r="DN82" s="2">
        <v>0</v>
      </c>
      <c r="DO82" s="2">
        <v>0</v>
      </c>
      <c r="DP82" s="2">
        <v>1</v>
      </c>
      <c r="DQ82" s="2">
        <v>1</v>
      </c>
      <c r="DR82" s="2"/>
      <c r="DS82" s="2"/>
      <c r="DT82" s="2"/>
      <c r="DU82" s="2">
        <v>1010</v>
      </c>
      <c r="DV82" s="2" t="s">
        <v>65</v>
      </c>
      <c r="DW82" s="2" t="s">
        <v>65</v>
      </c>
      <c r="DX82" s="2">
        <v>1</v>
      </c>
      <c r="DY82" s="2"/>
      <c r="DZ82" s="2" t="s">
        <v>6</v>
      </c>
      <c r="EA82" s="2" t="s">
        <v>6</v>
      </c>
      <c r="EB82" s="2" t="s">
        <v>6</v>
      </c>
      <c r="EC82" s="2" t="s">
        <v>6</v>
      </c>
      <c r="ED82" s="2"/>
      <c r="EE82" s="2">
        <v>35949445</v>
      </c>
      <c r="EF82" s="2">
        <v>20</v>
      </c>
      <c r="EG82" s="2" t="s">
        <v>31</v>
      </c>
      <c r="EH82" s="2">
        <v>0</v>
      </c>
      <c r="EI82" s="2" t="s">
        <v>6</v>
      </c>
      <c r="EJ82" s="2">
        <v>1</v>
      </c>
      <c r="EK82" s="2">
        <v>500001</v>
      </c>
      <c r="EL82" s="2" t="s">
        <v>32</v>
      </c>
      <c r="EM82" s="2" t="s">
        <v>33</v>
      </c>
      <c r="EN82" s="2"/>
      <c r="EO82" s="2" t="s">
        <v>6</v>
      </c>
      <c r="EP82" s="2"/>
      <c r="EQ82" s="2">
        <v>0</v>
      </c>
      <c r="ER82" s="2">
        <v>344.11</v>
      </c>
      <c r="ES82" s="110">
        <f>'1.Лок.смета.и.Акт'!F131</f>
        <v>344.11</v>
      </c>
      <c r="ET82" s="2">
        <v>0</v>
      </c>
      <c r="EU82" s="2">
        <v>0</v>
      </c>
      <c r="EV82" s="2">
        <v>0</v>
      </c>
      <c r="EW82" s="2">
        <v>0</v>
      </c>
      <c r="EX82" s="2">
        <v>0</v>
      </c>
      <c r="EY82" s="2"/>
      <c r="EZ82" s="2"/>
      <c r="FA82" s="2"/>
      <c r="FB82" s="2"/>
      <c r="FC82" s="2"/>
      <c r="FD82" s="2"/>
      <c r="FE82" s="2"/>
      <c r="FF82" s="2"/>
      <c r="FG82" s="2"/>
      <c r="FH82" s="2"/>
      <c r="FI82" s="2"/>
      <c r="FJ82" s="2"/>
      <c r="FK82" s="2"/>
      <c r="FL82" s="2"/>
      <c r="FM82" s="2"/>
      <c r="FN82" s="2"/>
      <c r="FO82" s="2"/>
      <c r="FP82" s="2"/>
      <c r="FQ82" s="2">
        <v>0</v>
      </c>
      <c r="FR82" s="2">
        <f t="shared" si="88"/>
        <v>0</v>
      </c>
      <c r="FS82" s="2">
        <v>0</v>
      </c>
      <c r="FT82" s="2"/>
      <c r="FU82" s="2"/>
      <c r="FV82" s="2"/>
      <c r="FW82" s="2"/>
      <c r="FX82" s="2">
        <v>0</v>
      </c>
      <c r="FY82" s="2">
        <v>0</v>
      </c>
      <c r="FZ82" s="2"/>
      <c r="GA82" s="2" t="s">
        <v>6</v>
      </c>
      <c r="GB82" s="2"/>
      <c r="GC82" s="2"/>
      <c r="GD82" s="2">
        <v>1</v>
      </c>
      <c r="GE82" s="2"/>
      <c r="GF82" s="2">
        <v>1809482230</v>
      </c>
      <c r="GG82" s="2">
        <v>2</v>
      </c>
      <c r="GH82" s="2">
        <v>1</v>
      </c>
      <c r="GI82" s="2">
        <v>-2</v>
      </c>
      <c r="GJ82" s="2">
        <v>0</v>
      </c>
      <c r="GK82" s="2">
        <v>0</v>
      </c>
      <c r="GL82" s="2">
        <f t="shared" si="89"/>
        <v>0</v>
      </c>
      <c r="GM82" s="2" t="e">
        <f t="shared" si="90"/>
        <v>#REF!</v>
      </c>
      <c r="GN82" s="2" t="e">
        <f t="shared" si="91"/>
        <v>#REF!</v>
      </c>
      <c r="GO82" s="2">
        <f t="shared" si="92"/>
        <v>0</v>
      </c>
      <c r="GP82" s="2">
        <f t="shared" si="93"/>
        <v>0</v>
      </c>
      <c r="GQ82" s="2"/>
      <c r="GR82" s="2">
        <v>0</v>
      </c>
      <c r="GS82" s="2">
        <v>3</v>
      </c>
      <c r="GT82" s="2">
        <v>0</v>
      </c>
      <c r="GU82" s="2" t="s">
        <v>6</v>
      </c>
      <c r="GV82" s="2">
        <f t="shared" si="94"/>
        <v>0</v>
      </c>
      <c r="GW82" s="2">
        <v>1</v>
      </c>
      <c r="GX82" s="2" t="e">
        <f t="shared" si="95"/>
        <v>#REF!</v>
      </c>
      <c r="GY82" s="2"/>
      <c r="GZ82" s="2"/>
      <c r="HA82" s="2">
        <v>0</v>
      </c>
      <c r="HB82" s="2">
        <v>0</v>
      </c>
      <c r="HC82" s="2">
        <f t="shared" si="96"/>
        <v>0</v>
      </c>
      <c r="HD82" s="2"/>
      <c r="HE82" s="2" t="s">
        <v>6</v>
      </c>
      <c r="HF82" s="2" t="s">
        <v>6</v>
      </c>
      <c r="HG82" s="2"/>
      <c r="HH82" s="2"/>
      <c r="HI82" s="2"/>
      <c r="HJ82" s="2"/>
      <c r="HK82" s="2"/>
      <c r="HL82" s="2"/>
      <c r="HM82" s="2" t="s">
        <v>6</v>
      </c>
      <c r="HN82" s="2" t="s">
        <v>6</v>
      </c>
      <c r="HO82" s="2" t="s">
        <v>6</v>
      </c>
      <c r="HP82" s="2" t="s">
        <v>6</v>
      </c>
      <c r="HQ82" s="2" t="s">
        <v>6</v>
      </c>
      <c r="HR82" s="2"/>
      <c r="HS82" s="2"/>
      <c r="HT82" s="2"/>
      <c r="HU82" s="2"/>
      <c r="HV82" s="2"/>
      <c r="HW82" s="2"/>
      <c r="HX82" s="2"/>
      <c r="HY82" s="2"/>
      <c r="HZ82" s="2"/>
      <c r="IA82" s="2"/>
      <c r="IB82" s="2"/>
      <c r="IC82" s="2"/>
      <c r="ID82" s="2"/>
      <c r="IE82" s="2"/>
      <c r="IF82" s="2">
        <v>-1</v>
      </c>
      <c r="IG82" s="2"/>
      <c r="IH82" s="2"/>
      <c r="II82" s="2"/>
      <c r="IJ82" s="2"/>
      <c r="IK82" s="2">
        <v>0</v>
      </c>
      <c r="IL82" s="2"/>
      <c r="IM82" s="2"/>
      <c r="IN82" s="2"/>
      <c r="IO82" s="2"/>
      <c r="IP82" s="2"/>
      <c r="IQ82" s="2"/>
      <c r="IR82" s="2"/>
      <c r="IS82" s="2"/>
      <c r="IT82" s="2"/>
      <c r="IU82" s="2"/>
    </row>
    <row r="83" spans="1:255" x14ac:dyDescent="0.2">
      <c r="A83">
        <v>18</v>
      </c>
      <c r="B83">
        <v>1</v>
      </c>
      <c r="C83">
        <v>94</v>
      </c>
      <c r="E83" t="s">
        <v>119</v>
      </c>
      <c r="F83" t="e">
        <f>'ТЗ '!#REF!</f>
        <v>#REF!</v>
      </c>
      <c r="G83" t="s">
        <v>121</v>
      </c>
      <c r="H83" t="s">
        <v>65</v>
      </c>
      <c r="I83" t="e">
        <f>I81*J83</f>
        <v>#REF!</v>
      </c>
      <c r="J83" s="208">
        <f>'5.Ведомость_списания'!F54</f>
        <v>41.666666666666671</v>
      </c>
      <c r="K83">
        <v>41.666666999999997</v>
      </c>
      <c r="O83" t="e">
        <f t="shared" si="60"/>
        <v>#REF!</v>
      </c>
      <c r="P83" t="e">
        <f t="shared" si="61"/>
        <v>#REF!</v>
      </c>
      <c r="Q83" t="e">
        <f t="shared" si="62"/>
        <v>#REF!</v>
      </c>
      <c r="R83" t="e">
        <f t="shared" si="63"/>
        <v>#REF!</v>
      </c>
      <c r="S83" t="e">
        <f t="shared" si="64"/>
        <v>#REF!</v>
      </c>
      <c r="T83" t="e">
        <f t="shared" si="65"/>
        <v>#REF!</v>
      </c>
      <c r="U83" t="e">
        <f t="shared" si="66"/>
        <v>#REF!</v>
      </c>
      <c r="V83" t="e">
        <f t="shared" si="67"/>
        <v>#REF!</v>
      </c>
      <c r="W83" t="e">
        <f t="shared" si="68"/>
        <v>#REF!</v>
      </c>
      <c r="X83" t="e">
        <f t="shared" si="69"/>
        <v>#REF!</v>
      </c>
      <c r="Y83" t="e">
        <f t="shared" si="70"/>
        <v>#REF!</v>
      </c>
      <c r="AA83">
        <v>69994509</v>
      </c>
      <c r="AB83">
        <f t="shared" si="71"/>
        <v>44.94</v>
      </c>
      <c r="AC83">
        <f t="shared" si="97"/>
        <v>44.94</v>
      </c>
      <c r="AD83">
        <f t="shared" si="72"/>
        <v>0</v>
      </c>
      <c r="AE83">
        <f t="shared" si="73"/>
        <v>0</v>
      </c>
      <c r="AF83">
        <f t="shared" si="74"/>
        <v>0</v>
      </c>
      <c r="AG83">
        <f t="shared" si="75"/>
        <v>0</v>
      </c>
      <c r="AH83">
        <f t="shared" si="76"/>
        <v>0</v>
      </c>
      <c r="AI83">
        <f t="shared" si="77"/>
        <v>0</v>
      </c>
      <c r="AJ83">
        <f t="shared" si="78"/>
        <v>0.82</v>
      </c>
      <c r="AK83">
        <v>44.940000000000005</v>
      </c>
      <c r="AL83">
        <v>44.940000000000005</v>
      </c>
      <c r="AM83">
        <v>0</v>
      </c>
      <c r="AN83">
        <v>0</v>
      </c>
      <c r="AO83">
        <v>0</v>
      </c>
      <c r="AP83">
        <v>0</v>
      </c>
      <c r="AQ83">
        <v>0</v>
      </c>
      <c r="AR83">
        <v>0</v>
      </c>
      <c r="AS83">
        <v>0.82</v>
      </c>
      <c r="AT83">
        <v>0</v>
      </c>
      <c r="AU83">
        <v>0</v>
      </c>
      <c r="AV83">
        <v>1</v>
      </c>
      <c r="AW83">
        <v>1</v>
      </c>
      <c r="AZ83">
        <v>1</v>
      </c>
      <c r="BA83">
        <v>1</v>
      </c>
      <c r="BB83">
        <v>1</v>
      </c>
      <c r="BC83">
        <v>7.56</v>
      </c>
      <c r="BD83" t="s">
        <v>6</v>
      </c>
      <c r="BE83" t="s">
        <v>6</v>
      </c>
      <c r="BF83" t="s">
        <v>6</v>
      </c>
      <c r="BG83" t="s">
        <v>6</v>
      </c>
      <c r="BH83">
        <v>3</v>
      </c>
      <c r="BI83">
        <v>1</v>
      </c>
      <c r="BJ83" t="s">
        <v>122</v>
      </c>
      <c r="BM83">
        <v>500001</v>
      </c>
      <c r="BN83">
        <v>0</v>
      </c>
      <c r="BO83" t="s">
        <v>6</v>
      </c>
      <c r="BP83">
        <v>0</v>
      </c>
      <c r="BQ83">
        <v>20</v>
      </c>
      <c r="BR83">
        <v>0</v>
      </c>
      <c r="BS83">
        <v>1</v>
      </c>
      <c r="BT83">
        <v>1</v>
      </c>
      <c r="BU83">
        <v>1</v>
      </c>
      <c r="BV83">
        <v>1</v>
      </c>
      <c r="BW83">
        <v>1</v>
      </c>
      <c r="BX83">
        <v>1</v>
      </c>
      <c r="BY83" t="s">
        <v>6</v>
      </c>
      <c r="BZ83">
        <v>0</v>
      </c>
      <c r="CA83">
        <v>0</v>
      </c>
      <c r="CB83" t="s">
        <v>6</v>
      </c>
      <c r="CE83">
        <v>0</v>
      </c>
      <c r="CF83">
        <v>0</v>
      </c>
      <c r="CG83">
        <v>0</v>
      </c>
      <c r="CM83">
        <v>0</v>
      </c>
      <c r="CN83" t="s">
        <v>6</v>
      </c>
      <c r="CO83">
        <v>0</v>
      </c>
      <c r="CP83" t="e">
        <f t="shared" si="79"/>
        <v>#REF!</v>
      </c>
      <c r="CQ83">
        <f t="shared" si="80"/>
        <v>339.74639999999994</v>
      </c>
      <c r="CR83">
        <f t="shared" si="81"/>
        <v>0</v>
      </c>
      <c r="CS83">
        <f t="shared" si="82"/>
        <v>0</v>
      </c>
      <c r="CT83">
        <f t="shared" si="83"/>
        <v>0</v>
      </c>
      <c r="CU83">
        <f t="shared" si="84"/>
        <v>0</v>
      </c>
      <c r="CV83">
        <f t="shared" si="85"/>
        <v>0</v>
      </c>
      <c r="CW83">
        <f t="shared" si="86"/>
        <v>0</v>
      </c>
      <c r="CX83">
        <f t="shared" si="87"/>
        <v>0.82</v>
      </c>
      <c r="CY83" t="e">
        <f>(S83+R83)*(BZ83/100)</f>
        <v>#REF!</v>
      </c>
      <c r="CZ83" t="e">
        <f>(S83+R83)*(CA83/100)</f>
        <v>#REF!</v>
      </c>
      <c r="DC83" t="s">
        <v>6</v>
      </c>
      <c r="DD83" t="s">
        <v>6</v>
      </c>
      <c r="DE83" t="s">
        <v>6</v>
      </c>
      <c r="DF83" t="s">
        <v>6</v>
      </c>
      <c r="DG83" t="s">
        <v>6</v>
      </c>
      <c r="DH83" t="s">
        <v>6</v>
      </c>
      <c r="DI83" t="s">
        <v>6</v>
      </c>
      <c r="DJ83" t="s">
        <v>6</v>
      </c>
      <c r="DK83" t="s">
        <v>6</v>
      </c>
      <c r="DL83" t="s">
        <v>6</v>
      </c>
      <c r="DM83" t="s">
        <v>6</v>
      </c>
      <c r="DN83">
        <v>0</v>
      </c>
      <c r="DO83">
        <v>0</v>
      </c>
      <c r="DP83">
        <v>1</v>
      </c>
      <c r="DQ83">
        <v>1</v>
      </c>
      <c r="DU83">
        <v>1010</v>
      </c>
      <c r="DV83" t="s">
        <v>65</v>
      </c>
      <c r="DW83" t="e">
        <f>'ТЗ '!#REF!</f>
        <v>#REF!</v>
      </c>
      <c r="DX83">
        <v>1</v>
      </c>
      <c r="DZ83" t="s">
        <v>6</v>
      </c>
      <c r="EA83" t="s">
        <v>6</v>
      </c>
      <c r="EB83" t="s">
        <v>6</v>
      </c>
      <c r="EC83" t="s">
        <v>6</v>
      </c>
      <c r="EE83">
        <v>35949445</v>
      </c>
      <c r="EF83">
        <v>20</v>
      </c>
      <c r="EG83" t="s">
        <v>31</v>
      </c>
      <c r="EH83">
        <v>0</v>
      </c>
      <c r="EI83" t="s">
        <v>6</v>
      </c>
      <c r="EJ83">
        <v>1</v>
      </c>
      <c r="EK83">
        <v>500001</v>
      </c>
      <c r="EL83" t="s">
        <v>32</v>
      </c>
      <c r="EM83" t="s">
        <v>33</v>
      </c>
      <c r="EO83" t="s">
        <v>6</v>
      </c>
      <c r="EQ83">
        <v>0</v>
      </c>
      <c r="ER83">
        <v>325</v>
      </c>
      <c r="ES83">
        <v>44.940000000000005</v>
      </c>
      <c r="ET83">
        <v>0</v>
      </c>
      <c r="EU83">
        <v>0</v>
      </c>
      <c r="EV83">
        <v>0</v>
      </c>
      <c r="EW83">
        <v>0</v>
      </c>
      <c r="EX83">
        <v>0</v>
      </c>
      <c r="EZ83">
        <v>5</v>
      </c>
      <c r="FC83">
        <v>0</v>
      </c>
      <c r="FD83">
        <v>18</v>
      </c>
      <c r="FF83">
        <v>325</v>
      </c>
      <c r="FQ83">
        <v>0</v>
      </c>
      <c r="FR83">
        <f t="shared" si="88"/>
        <v>0</v>
      </c>
      <c r="FS83">
        <v>0</v>
      </c>
      <c r="FX83">
        <v>0</v>
      </c>
      <c r="FY83">
        <v>0</v>
      </c>
      <c r="GA83" t="s">
        <v>123</v>
      </c>
      <c r="GD83">
        <v>1</v>
      </c>
      <c r="GF83">
        <v>1809482230</v>
      </c>
      <c r="GG83">
        <v>2</v>
      </c>
      <c r="GH83">
        <v>3</v>
      </c>
      <c r="GI83">
        <v>5</v>
      </c>
      <c r="GJ83">
        <v>0</v>
      </c>
      <c r="GK83">
        <v>0</v>
      </c>
      <c r="GL83">
        <f t="shared" si="89"/>
        <v>0</v>
      </c>
      <c r="GM83" t="e">
        <f t="shared" si="90"/>
        <v>#REF!</v>
      </c>
      <c r="GN83" t="e">
        <f t="shared" si="91"/>
        <v>#REF!</v>
      </c>
      <c r="GO83">
        <f t="shared" si="92"/>
        <v>0</v>
      </c>
      <c r="GP83">
        <f t="shared" si="93"/>
        <v>0</v>
      </c>
      <c r="GR83">
        <v>1</v>
      </c>
      <c r="GS83">
        <v>1</v>
      </c>
      <c r="GT83">
        <v>0</v>
      </c>
      <c r="GU83" t="s">
        <v>6</v>
      </c>
      <c r="GV83">
        <f t="shared" si="94"/>
        <v>0</v>
      </c>
      <c r="GW83">
        <v>1</v>
      </c>
      <c r="GX83" t="e">
        <f t="shared" si="95"/>
        <v>#REF!</v>
      </c>
      <c r="HA83">
        <v>0</v>
      </c>
      <c r="HB83">
        <v>0</v>
      </c>
      <c r="HC83">
        <f t="shared" si="96"/>
        <v>0</v>
      </c>
      <c r="HE83" t="s">
        <v>35</v>
      </c>
      <c r="HF83" t="s">
        <v>36</v>
      </c>
      <c r="HM83" t="s">
        <v>6</v>
      </c>
      <c r="HN83" t="s">
        <v>6</v>
      </c>
      <c r="HO83" t="s">
        <v>6</v>
      </c>
      <c r="HP83" t="s">
        <v>6</v>
      </c>
      <c r="HQ83" t="s">
        <v>6</v>
      </c>
      <c r="IF83">
        <v>-1</v>
      </c>
      <c r="IK83">
        <v>0</v>
      </c>
    </row>
    <row r="84" spans="1:255" x14ac:dyDescent="0.2">
      <c r="A84" s="2">
        <v>18</v>
      </c>
      <c r="B84" s="2">
        <v>1</v>
      </c>
      <c r="C84" s="2">
        <v>86</v>
      </c>
      <c r="D84" s="2"/>
      <c r="E84" s="2" t="s">
        <v>124</v>
      </c>
      <c r="F84" s="2" t="s">
        <v>125</v>
      </c>
      <c r="G84" s="2" t="s">
        <v>126</v>
      </c>
      <c r="H84" s="2" t="s">
        <v>65</v>
      </c>
      <c r="I84" s="2" t="e">
        <f>I80*J84</f>
        <v>#REF!</v>
      </c>
      <c r="J84" s="2">
        <v>131.94444444444446</v>
      </c>
      <c r="K84" s="2">
        <v>131.944444</v>
      </c>
      <c r="L84" s="2"/>
      <c r="M84" s="2"/>
      <c r="N84" s="2"/>
      <c r="O84" s="2" t="e">
        <f t="shared" si="60"/>
        <v>#REF!</v>
      </c>
      <c r="P84" s="2" t="e">
        <f t="shared" si="61"/>
        <v>#REF!</v>
      </c>
      <c r="Q84" s="2" t="e">
        <f t="shared" si="62"/>
        <v>#REF!</v>
      </c>
      <c r="R84" s="2" t="e">
        <f t="shared" si="63"/>
        <v>#REF!</v>
      </c>
      <c r="S84" s="2" t="e">
        <f t="shared" si="64"/>
        <v>#REF!</v>
      </c>
      <c r="T84" s="2" t="e">
        <f t="shared" si="65"/>
        <v>#REF!</v>
      </c>
      <c r="U84" s="2" t="e">
        <f t="shared" si="66"/>
        <v>#REF!</v>
      </c>
      <c r="V84" s="2" t="e">
        <f t="shared" si="67"/>
        <v>#REF!</v>
      </c>
      <c r="W84" s="2" t="e">
        <f t="shared" si="68"/>
        <v>#REF!</v>
      </c>
      <c r="X84" s="2" t="e">
        <f t="shared" si="69"/>
        <v>#REF!</v>
      </c>
      <c r="Y84" s="2" t="e">
        <f t="shared" si="70"/>
        <v>#REF!</v>
      </c>
      <c r="Z84" s="2"/>
      <c r="AA84" s="2">
        <v>69994508</v>
      </c>
      <c r="AB84" s="2">
        <f t="shared" si="71"/>
        <v>553.95000000000005</v>
      </c>
      <c r="AC84" s="2">
        <f t="shared" si="97"/>
        <v>553.95000000000005</v>
      </c>
      <c r="AD84" s="2">
        <f t="shared" si="72"/>
        <v>0</v>
      </c>
      <c r="AE84" s="2">
        <f t="shared" si="73"/>
        <v>0</v>
      </c>
      <c r="AF84" s="2">
        <f t="shared" si="74"/>
        <v>0</v>
      </c>
      <c r="AG84" s="2">
        <f t="shared" si="75"/>
        <v>0</v>
      </c>
      <c r="AH84" s="2">
        <f t="shared" si="76"/>
        <v>0</v>
      </c>
      <c r="AI84" s="2">
        <f t="shared" si="77"/>
        <v>0</v>
      </c>
      <c r="AJ84" s="2">
        <f t="shared" si="78"/>
        <v>1.33</v>
      </c>
      <c r="AK84" s="2">
        <v>553.95000000000005</v>
      </c>
      <c r="AL84" s="110">
        <f>'1.Лок.смета.и.Акт'!F133</f>
        <v>553.95000000000005</v>
      </c>
      <c r="AM84" s="2">
        <v>0</v>
      </c>
      <c r="AN84" s="2">
        <v>0</v>
      </c>
      <c r="AO84" s="2">
        <v>0</v>
      </c>
      <c r="AP84" s="2">
        <v>0</v>
      </c>
      <c r="AQ84" s="2">
        <v>0</v>
      </c>
      <c r="AR84" s="2">
        <v>0</v>
      </c>
      <c r="AS84" s="2">
        <v>1.33</v>
      </c>
      <c r="AT84" s="2">
        <v>0</v>
      </c>
      <c r="AU84" s="2">
        <v>0</v>
      </c>
      <c r="AV84" s="2">
        <v>1</v>
      </c>
      <c r="AW84" s="2">
        <v>1</v>
      </c>
      <c r="AX84" s="2"/>
      <c r="AY84" s="2"/>
      <c r="AZ84" s="2">
        <v>1</v>
      </c>
      <c r="BA84" s="2">
        <v>1</v>
      </c>
      <c r="BB84" s="2">
        <v>1</v>
      </c>
      <c r="BC84" s="2">
        <v>1</v>
      </c>
      <c r="BD84" s="2" t="s">
        <v>6</v>
      </c>
      <c r="BE84" s="2" t="s">
        <v>6</v>
      </c>
      <c r="BF84" s="2" t="s">
        <v>6</v>
      </c>
      <c r="BG84" s="2" t="s">
        <v>6</v>
      </c>
      <c r="BH84" s="2">
        <v>3</v>
      </c>
      <c r="BI84" s="2">
        <v>1</v>
      </c>
      <c r="BJ84" s="2" t="s">
        <v>127</v>
      </c>
      <c r="BK84" s="2"/>
      <c r="BL84" s="2"/>
      <c r="BM84" s="2">
        <v>500001</v>
      </c>
      <c r="BN84" s="2">
        <v>0</v>
      </c>
      <c r="BO84" s="2" t="s">
        <v>6</v>
      </c>
      <c r="BP84" s="2">
        <v>0</v>
      </c>
      <c r="BQ84" s="2">
        <v>20</v>
      </c>
      <c r="BR84" s="2">
        <v>0</v>
      </c>
      <c r="BS84" s="2">
        <v>1</v>
      </c>
      <c r="BT84" s="2">
        <v>1</v>
      </c>
      <c r="BU84" s="2">
        <v>1</v>
      </c>
      <c r="BV84" s="2">
        <v>1</v>
      </c>
      <c r="BW84" s="2">
        <v>1</v>
      </c>
      <c r="BX84" s="2">
        <v>1</v>
      </c>
      <c r="BY84" s="2" t="s">
        <v>6</v>
      </c>
      <c r="BZ84" s="2">
        <v>0</v>
      </c>
      <c r="CA84" s="2">
        <v>0</v>
      </c>
      <c r="CB84" s="2" t="s">
        <v>6</v>
      </c>
      <c r="CC84" s="2"/>
      <c r="CD84" s="2"/>
      <c r="CE84" s="2">
        <v>0</v>
      </c>
      <c r="CF84" s="2">
        <v>0</v>
      </c>
      <c r="CG84" s="2">
        <v>0</v>
      </c>
      <c r="CH84" s="2"/>
      <c r="CI84" s="2"/>
      <c r="CJ84" s="2"/>
      <c r="CK84" s="2"/>
      <c r="CL84" s="2"/>
      <c r="CM84" s="2">
        <v>0</v>
      </c>
      <c r="CN84" s="2" t="s">
        <v>6</v>
      </c>
      <c r="CO84" s="2">
        <v>0</v>
      </c>
      <c r="CP84" s="2" t="e">
        <f t="shared" si="79"/>
        <v>#REF!</v>
      </c>
      <c r="CQ84" s="2">
        <f t="shared" si="80"/>
        <v>553.95000000000005</v>
      </c>
      <c r="CR84" s="2">
        <f t="shared" si="81"/>
        <v>0</v>
      </c>
      <c r="CS84" s="2">
        <f t="shared" si="82"/>
        <v>0</v>
      </c>
      <c r="CT84" s="2">
        <f t="shared" si="83"/>
        <v>0</v>
      </c>
      <c r="CU84" s="2">
        <f t="shared" si="84"/>
        <v>0</v>
      </c>
      <c r="CV84" s="2">
        <f t="shared" si="85"/>
        <v>0</v>
      </c>
      <c r="CW84" s="2">
        <f t="shared" si="86"/>
        <v>0</v>
      </c>
      <c r="CX84" s="2">
        <f t="shared" si="87"/>
        <v>1.33</v>
      </c>
      <c r="CY84" s="2" t="e">
        <f>(((S84+(R84*IF(0,0,1)))*AT84)/100)</f>
        <v>#REF!</v>
      </c>
      <c r="CZ84" s="2" t="e">
        <f>(((S84+(R84*IF(0,0,1)))*AU84)/100)</f>
        <v>#REF!</v>
      </c>
      <c r="DA84" s="2"/>
      <c r="DB84" s="2"/>
      <c r="DC84" s="2" t="s">
        <v>6</v>
      </c>
      <c r="DD84" s="2" t="s">
        <v>6</v>
      </c>
      <c r="DE84" s="2" t="s">
        <v>6</v>
      </c>
      <c r="DF84" s="2" t="s">
        <v>6</v>
      </c>
      <c r="DG84" s="2" t="s">
        <v>6</v>
      </c>
      <c r="DH84" s="2" t="s">
        <v>6</v>
      </c>
      <c r="DI84" s="2" t="s">
        <v>6</v>
      </c>
      <c r="DJ84" s="2" t="s">
        <v>6</v>
      </c>
      <c r="DK84" s="2" t="s">
        <v>6</v>
      </c>
      <c r="DL84" s="2" t="s">
        <v>6</v>
      </c>
      <c r="DM84" s="2" t="s">
        <v>6</v>
      </c>
      <c r="DN84" s="2">
        <v>0</v>
      </c>
      <c r="DO84" s="2">
        <v>0</v>
      </c>
      <c r="DP84" s="2">
        <v>1</v>
      </c>
      <c r="DQ84" s="2">
        <v>1</v>
      </c>
      <c r="DR84" s="2"/>
      <c r="DS84" s="2"/>
      <c r="DT84" s="2"/>
      <c r="DU84" s="2">
        <v>1010</v>
      </c>
      <c r="DV84" s="2" t="s">
        <v>65</v>
      </c>
      <c r="DW84" s="2" t="s">
        <v>65</v>
      </c>
      <c r="DX84" s="2">
        <v>1</v>
      </c>
      <c r="DY84" s="2"/>
      <c r="DZ84" s="2" t="s">
        <v>6</v>
      </c>
      <c r="EA84" s="2" t="s">
        <v>6</v>
      </c>
      <c r="EB84" s="2" t="s">
        <v>6</v>
      </c>
      <c r="EC84" s="2" t="s">
        <v>6</v>
      </c>
      <c r="ED84" s="2"/>
      <c r="EE84" s="2">
        <v>35949445</v>
      </c>
      <c r="EF84" s="2">
        <v>20</v>
      </c>
      <c r="EG84" s="2" t="s">
        <v>31</v>
      </c>
      <c r="EH84" s="2">
        <v>0</v>
      </c>
      <c r="EI84" s="2" t="s">
        <v>6</v>
      </c>
      <c r="EJ84" s="2">
        <v>1</v>
      </c>
      <c r="EK84" s="2">
        <v>500001</v>
      </c>
      <c r="EL84" s="2" t="s">
        <v>32</v>
      </c>
      <c r="EM84" s="2" t="s">
        <v>33</v>
      </c>
      <c r="EN84" s="2"/>
      <c r="EO84" s="2" t="s">
        <v>6</v>
      </c>
      <c r="EP84" s="2"/>
      <c r="EQ84" s="2">
        <v>0</v>
      </c>
      <c r="ER84" s="2">
        <v>553.95000000000005</v>
      </c>
      <c r="ES84" s="110">
        <f>'1.Лок.смета.и.Акт'!F133</f>
        <v>553.95000000000005</v>
      </c>
      <c r="ET84" s="2">
        <v>0</v>
      </c>
      <c r="EU84" s="2">
        <v>0</v>
      </c>
      <c r="EV84" s="2">
        <v>0</v>
      </c>
      <c r="EW84" s="2">
        <v>0</v>
      </c>
      <c r="EX84" s="2">
        <v>0</v>
      </c>
      <c r="EY84" s="2"/>
      <c r="EZ84" s="2"/>
      <c r="FA84" s="2"/>
      <c r="FB84" s="2"/>
      <c r="FC84" s="2"/>
      <c r="FD84" s="2"/>
      <c r="FE84" s="2"/>
      <c r="FF84" s="2"/>
      <c r="FG84" s="2"/>
      <c r="FH84" s="2"/>
      <c r="FI84" s="2"/>
      <c r="FJ84" s="2"/>
      <c r="FK84" s="2"/>
      <c r="FL84" s="2"/>
      <c r="FM84" s="2"/>
      <c r="FN84" s="2"/>
      <c r="FO84" s="2"/>
      <c r="FP84" s="2"/>
      <c r="FQ84" s="2">
        <v>0</v>
      </c>
      <c r="FR84" s="2">
        <f t="shared" si="88"/>
        <v>0</v>
      </c>
      <c r="FS84" s="2">
        <v>0</v>
      </c>
      <c r="FT84" s="2"/>
      <c r="FU84" s="2"/>
      <c r="FV84" s="2"/>
      <c r="FW84" s="2"/>
      <c r="FX84" s="2">
        <v>0</v>
      </c>
      <c r="FY84" s="2">
        <v>0</v>
      </c>
      <c r="FZ84" s="2"/>
      <c r="GA84" s="2" t="s">
        <v>6</v>
      </c>
      <c r="GB84" s="2"/>
      <c r="GC84" s="2"/>
      <c r="GD84" s="2">
        <v>1</v>
      </c>
      <c r="GE84" s="2"/>
      <c r="GF84" s="2">
        <v>21100467</v>
      </c>
      <c r="GG84" s="2">
        <v>2</v>
      </c>
      <c r="GH84" s="2">
        <v>1</v>
      </c>
      <c r="GI84" s="2">
        <v>-2</v>
      </c>
      <c r="GJ84" s="2">
        <v>0</v>
      </c>
      <c r="GK84" s="2">
        <v>0</v>
      </c>
      <c r="GL84" s="2">
        <f t="shared" si="89"/>
        <v>0</v>
      </c>
      <c r="GM84" s="2" t="e">
        <f t="shared" si="90"/>
        <v>#REF!</v>
      </c>
      <c r="GN84" s="2" t="e">
        <f t="shared" si="91"/>
        <v>#REF!</v>
      </c>
      <c r="GO84" s="2">
        <f t="shared" si="92"/>
        <v>0</v>
      </c>
      <c r="GP84" s="2">
        <f t="shared" si="93"/>
        <v>0</v>
      </c>
      <c r="GQ84" s="2"/>
      <c r="GR84" s="2">
        <v>0</v>
      </c>
      <c r="GS84" s="2">
        <v>3</v>
      </c>
      <c r="GT84" s="2">
        <v>0</v>
      </c>
      <c r="GU84" s="2" t="s">
        <v>6</v>
      </c>
      <c r="GV84" s="2">
        <f t="shared" si="94"/>
        <v>0</v>
      </c>
      <c r="GW84" s="2">
        <v>1</v>
      </c>
      <c r="GX84" s="2" t="e">
        <f t="shared" si="95"/>
        <v>#REF!</v>
      </c>
      <c r="GY84" s="2"/>
      <c r="GZ84" s="2"/>
      <c r="HA84" s="2">
        <v>0</v>
      </c>
      <c r="HB84" s="2">
        <v>0</v>
      </c>
      <c r="HC84" s="2">
        <f t="shared" si="96"/>
        <v>0</v>
      </c>
      <c r="HD84" s="2"/>
      <c r="HE84" s="2" t="s">
        <v>6</v>
      </c>
      <c r="HF84" s="2" t="s">
        <v>6</v>
      </c>
      <c r="HG84" s="2"/>
      <c r="HH84" s="2"/>
      <c r="HI84" s="2"/>
      <c r="HJ84" s="2"/>
      <c r="HK84" s="2"/>
      <c r="HL84" s="2"/>
      <c r="HM84" s="2" t="s">
        <v>6</v>
      </c>
      <c r="HN84" s="2" t="s">
        <v>6</v>
      </c>
      <c r="HO84" s="2" t="s">
        <v>6</v>
      </c>
      <c r="HP84" s="2" t="s">
        <v>6</v>
      </c>
      <c r="HQ84" s="2" t="s">
        <v>6</v>
      </c>
      <c r="HR84" s="2"/>
      <c r="HS84" s="2"/>
      <c r="HT84" s="2"/>
      <c r="HU84" s="2"/>
      <c r="HV84" s="2"/>
      <c r="HW84" s="2"/>
      <c r="HX84" s="2"/>
      <c r="HY84" s="2"/>
      <c r="HZ84" s="2"/>
      <c r="IA84" s="2"/>
      <c r="IB84" s="2"/>
      <c r="IC84" s="2"/>
      <c r="ID84" s="2"/>
      <c r="IE84" s="2"/>
      <c r="IF84" s="2">
        <v>-1</v>
      </c>
      <c r="IG84" s="2"/>
      <c r="IH84" s="2"/>
      <c r="II84" s="2"/>
      <c r="IJ84" s="2"/>
      <c r="IK84" s="2">
        <v>0</v>
      </c>
      <c r="IL84" s="2"/>
      <c r="IM84" s="2"/>
      <c r="IN84" s="2"/>
      <c r="IO84" s="2"/>
      <c r="IP84" s="2"/>
      <c r="IQ84" s="2"/>
      <c r="IR84" s="2"/>
      <c r="IS84" s="2"/>
      <c r="IT84" s="2"/>
      <c r="IU84" s="2"/>
    </row>
    <row r="85" spans="1:255" x14ac:dyDescent="0.2">
      <c r="A85">
        <v>18</v>
      </c>
      <c r="B85">
        <v>1</v>
      </c>
      <c r="C85">
        <v>96</v>
      </c>
      <c r="E85" t="s">
        <v>124</v>
      </c>
      <c r="F85" t="e">
        <f>'ТЗ '!#REF!</f>
        <v>#REF!</v>
      </c>
      <c r="G85" t="s">
        <v>126</v>
      </c>
      <c r="H85" t="s">
        <v>65</v>
      </c>
      <c r="I85" t="e">
        <f>I81*J85</f>
        <v>#REF!</v>
      </c>
      <c r="J85" s="208">
        <f>'5.Ведомость_списания'!F55</f>
        <v>131.94444444444446</v>
      </c>
      <c r="K85">
        <v>131.944444</v>
      </c>
      <c r="O85" t="e">
        <f t="shared" si="60"/>
        <v>#REF!</v>
      </c>
      <c r="P85" t="e">
        <f t="shared" si="61"/>
        <v>#REF!</v>
      </c>
      <c r="Q85" t="e">
        <f t="shared" si="62"/>
        <v>#REF!</v>
      </c>
      <c r="R85" t="e">
        <f t="shared" si="63"/>
        <v>#REF!</v>
      </c>
      <c r="S85" t="e">
        <f t="shared" si="64"/>
        <v>#REF!</v>
      </c>
      <c r="T85" t="e">
        <f t="shared" si="65"/>
        <v>#REF!</v>
      </c>
      <c r="U85" t="e">
        <f t="shared" si="66"/>
        <v>#REF!</v>
      </c>
      <c r="V85" t="e">
        <f t="shared" si="67"/>
        <v>#REF!</v>
      </c>
      <c r="W85" t="e">
        <f t="shared" si="68"/>
        <v>#REF!</v>
      </c>
      <c r="X85" t="e">
        <f t="shared" si="69"/>
        <v>#REF!</v>
      </c>
      <c r="Y85" t="e">
        <f t="shared" si="70"/>
        <v>#REF!</v>
      </c>
      <c r="AA85">
        <v>69994509</v>
      </c>
      <c r="AB85">
        <f t="shared" si="71"/>
        <v>98.2</v>
      </c>
      <c r="AC85">
        <f t="shared" si="97"/>
        <v>98.2</v>
      </c>
      <c r="AD85">
        <f t="shared" si="72"/>
        <v>0</v>
      </c>
      <c r="AE85">
        <f t="shared" si="73"/>
        <v>0</v>
      </c>
      <c r="AF85">
        <f t="shared" si="74"/>
        <v>0</v>
      </c>
      <c r="AG85">
        <f t="shared" si="75"/>
        <v>0</v>
      </c>
      <c r="AH85">
        <f t="shared" si="76"/>
        <v>0</v>
      </c>
      <c r="AI85">
        <f t="shared" si="77"/>
        <v>0</v>
      </c>
      <c r="AJ85">
        <f t="shared" si="78"/>
        <v>1.33</v>
      </c>
      <c r="AK85">
        <v>98.2</v>
      </c>
      <c r="AL85">
        <v>98.2</v>
      </c>
      <c r="AM85">
        <v>0</v>
      </c>
      <c r="AN85">
        <v>0</v>
      </c>
      <c r="AO85">
        <v>0</v>
      </c>
      <c r="AP85">
        <v>0</v>
      </c>
      <c r="AQ85">
        <v>0</v>
      </c>
      <c r="AR85">
        <v>0</v>
      </c>
      <c r="AS85">
        <v>1.33</v>
      </c>
      <c r="AT85">
        <v>0</v>
      </c>
      <c r="AU85">
        <v>0</v>
      </c>
      <c r="AV85">
        <v>1</v>
      </c>
      <c r="AW85">
        <v>1</v>
      </c>
      <c r="AZ85">
        <v>1</v>
      </c>
      <c r="BA85">
        <v>1</v>
      </c>
      <c r="BB85">
        <v>1</v>
      </c>
      <c r="BC85">
        <v>7.56</v>
      </c>
      <c r="BD85" t="s">
        <v>6</v>
      </c>
      <c r="BE85" t="s">
        <v>6</v>
      </c>
      <c r="BF85" t="s">
        <v>6</v>
      </c>
      <c r="BG85" t="s">
        <v>6</v>
      </c>
      <c r="BH85">
        <v>3</v>
      </c>
      <c r="BI85">
        <v>1</v>
      </c>
      <c r="BJ85" t="s">
        <v>127</v>
      </c>
      <c r="BM85">
        <v>500001</v>
      </c>
      <c r="BN85">
        <v>0</v>
      </c>
      <c r="BO85" t="s">
        <v>6</v>
      </c>
      <c r="BP85">
        <v>0</v>
      </c>
      <c r="BQ85">
        <v>20</v>
      </c>
      <c r="BR85">
        <v>0</v>
      </c>
      <c r="BS85">
        <v>1</v>
      </c>
      <c r="BT85">
        <v>1</v>
      </c>
      <c r="BU85">
        <v>1</v>
      </c>
      <c r="BV85">
        <v>1</v>
      </c>
      <c r="BW85">
        <v>1</v>
      </c>
      <c r="BX85">
        <v>1</v>
      </c>
      <c r="BY85" t="s">
        <v>6</v>
      </c>
      <c r="BZ85">
        <v>0</v>
      </c>
      <c r="CA85">
        <v>0</v>
      </c>
      <c r="CB85" t="s">
        <v>6</v>
      </c>
      <c r="CE85">
        <v>0</v>
      </c>
      <c r="CF85">
        <v>0</v>
      </c>
      <c r="CG85">
        <v>0</v>
      </c>
      <c r="CM85">
        <v>0</v>
      </c>
      <c r="CN85" t="s">
        <v>6</v>
      </c>
      <c r="CO85">
        <v>0</v>
      </c>
      <c r="CP85" t="e">
        <f t="shared" si="79"/>
        <v>#REF!</v>
      </c>
      <c r="CQ85">
        <f t="shared" si="80"/>
        <v>742.39199999999994</v>
      </c>
      <c r="CR85">
        <f t="shared" si="81"/>
        <v>0</v>
      </c>
      <c r="CS85">
        <f t="shared" si="82"/>
        <v>0</v>
      </c>
      <c r="CT85">
        <f t="shared" si="83"/>
        <v>0</v>
      </c>
      <c r="CU85">
        <f t="shared" si="84"/>
        <v>0</v>
      </c>
      <c r="CV85">
        <f t="shared" si="85"/>
        <v>0</v>
      </c>
      <c r="CW85">
        <f t="shared" si="86"/>
        <v>0</v>
      </c>
      <c r="CX85">
        <f t="shared" si="87"/>
        <v>1.33</v>
      </c>
      <c r="CY85" t="e">
        <f>(S85+R85)*(BZ85/100)</f>
        <v>#REF!</v>
      </c>
      <c r="CZ85" t="e">
        <f>(S85+R85)*(CA85/100)</f>
        <v>#REF!</v>
      </c>
      <c r="DC85" t="s">
        <v>6</v>
      </c>
      <c r="DD85" t="s">
        <v>6</v>
      </c>
      <c r="DE85" t="s">
        <v>6</v>
      </c>
      <c r="DF85" t="s">
        <v>6</v>
      </c>
      <c r="DG85" t="s">
        <v>6</v>
      </c>
      <c r="DH85" t="s">
        <v>6</v>
      </c>
      <c r="DI85" t="s">
        <v>6</v>
      </c>
      <c r="DJ85" t="s">
        <v>6</v>
      </c>
      <c r="DK85" t="s">
        <v>6</v>
      </c>
      <c r="DL85" t="s">
        <v>6</v>
      </c>
      <c r="DM85" t="s">
        <v>6</v>
      </c>
      <c r="DN85">
        <v>0</v>
      </c>
      <c r="DO85">
        <v>0</v>
      </c>
      <c r="DP85">
        <v>1</v>
      </c>
      <c r="DQ85">
        <v>1</v>
      </c>
      <c r="DU85">
        <v>1010</v>
      </c>
      <c r="DV85" t="s">
        <v>65</v>
      </c>
      <c r="DW85" t="e">
        <f>'ТЗ '!#REF!</f>
        <v>#REF!</v>
      </c>
      <c r="DX85">
        <v>1</v>
      </c>
      <c r="DZ85" t="s">
        <v>6</v>
      </c>
      <c r="EA85" t="s">
        <v>6</v>
      </c>
      <c r="EB85" t="s">
        <v>6</v>
      </c>
      <c r="EC85" t="s">
        <v>6</v>
      </c>
      <c r="EE85">
        <v>35949445</v>
      </c>
      <c r="EF85">
        <v>20</v>
      </c>
      <c r="EG85" t="s">
        <v>31</v>
      </c>
      <c r="EH85">
        <v>0</v>
      </c>
      <c r="EI85" t="s">
        <v>6</v>
      </c>
      <c r="EJ85">
        <v>1</v>
      </c>
      <c r="EK85">
        <v>500001</v>
      </c>
      <c r="EL85" t="s">
        <v>32</v>
      </c>
      <c r="EM85" t="s">
        <v>33</v>
      </c>
      <c r="EO85" t="s">
        <v>6</v>
      </c>
      <c r="EQ85">
        <v>0</v>
      </c>
      <c r="ER85">
        <v>710</v>
      </c>
      <c r="ES85">
        <v>98.2</v>
      </c>
      <c r="ET85">
        <v>0</v>
      </c>
      <c r="EU85">
        <v>0</v>
      </c>
      <c r="EV85">
        <v>0</v>
      </c>
      <c r="EW85">
        <v>0</v>
      </c>
      <c r="EX85">
        <v>0</v>
      </c>
      <c r="EZ85">
        <v>5</v>
      </c>
      <c r="FC85">
        <v>0</v>
      </c>
      <c r="FD85">
        <v>18</v>
      </c>
      <c r="FF85">
        <v>710</v>
      </c>
      <c r="FQ85">
        <v>0</v>
      </c>
      <c r="FR85">
        <f t="shared" si="88"/>
        <v>0</v>
      </c>
      <c r="FS85">
        <v>0</v>
      </c>
      <c r="FX85">
        <v>0</v>
      </c>
      <c r="FY85">
        <v>0</v>
      </c>
      <c r="GA85" t="s">
        <v>128</v>
      </c>
      <c r="GD85">
        <v>1</v>
      </c>
      <c r="GF85">
        <v>21100467</v>
      </c>
      <c r="GG85">
        <v>2</v>
      </c>
      <c r="GH85">
        <v>3</v>
      </c>
      <c r="GI85">
        <v>5</v>
      </c>
      <c r="GJ85">
        <v>0</v>
      </c>
      <c r="GK85">
        <v>0</v>
      </c>
      <c r="GL85">
        <f t="shared" si="89"/>
        <v>0</v>
      </c>
      <c r="GM85" t="e">
        <f t="shared" si="90"/>
        <v>#REF!</v>
      </c>
      <c r="GN85" t="e">
        <f t="shared" si="91"/>
        <v>#REF!</v>
      </c>
      <c r="GO85">
        <f t="shared" si="92"/>
        <v>0</v>
      </c>
      <c r="GP85">
        <f t="shared" si="93"/>
        <v>0</v>
      </c>
      <c r="GR85">
        <v>1</v>
      </c>
      <c r="GS85">
        <v>1</v>
      </c>
      <c r="GT85">
        <v>0</v>
      </c>
      <c r="GU85" t="s">
        <v>6</v>
      </c>
      <c r="GV85">
        <f t="shared" si="94"/>
        <v>0</v>
      </c>
      <c r="GW85">
        <v>1</v>
      </c>
      <c r="GX85" t="e">
        <f t="shared" si="95"/>
        <v>#REF!</v>
      </c>
      <c r="HA85">
        <v>0</v>
      </c>
      <c r="HB85">
        <v>0</v>
      </c>
      <c r="HC85">
        <f t="shared" si="96"/>
        <v>0</v>
      </c>
      <c r="HE85" t="s">
        <v>35</v>
      </c>
      <c r="HF85" t="s">
        <v>36</v>
      </c>
      <c r="HM85" t="s">
        <v>6</v>
      </c>
      <c r="HN85" t="s">
        <v>6</v>
      </c>
      <c r="HO85" t="s">
        <v>6</v>
      </c>
      <c r="HP85" t="s">
        <v>6</v>
      </c>
      <c r="HQ85" t="s">
        <v>6</v>
      </c>
      <c r="IF85">
        <v>-1</v>
      </c>
      <c r="IK85">
        <v>0</v>
      </c>
    </row>
    <row r="86" spans="1:255" x14ac:dyDescent="0.2">
      <c r="A86" s="2">
        <v>18</v>
      </c>
      <c r="B86" s="2">
        <v>1</v>
      </c>
      <c r="C86" s="2">
        <v>85</v>
      </c>
      <c r="D86" s="2"/>
      <c r="E86" s="2" t="s">
        <v>129</v>
      </c>
      <c r="F86" s="2" t="s">
        <v>130</v>
      </c>
      <c r="G86" s="2" t="s">
        <v>131</v>
      </c>
      <c r="H86" s="2" t="s">
        <v>65</v>
      </c>
      <c r="I86" s="2" t="e">
        <f>I80*J86</f>
        <v>#REF!</v>
      </c>
      <c r="J86" s="2">
        <v>131.94444444444446</v>
      </c>
      <c r="K86" s="2">
        <v>131.944444</v>
      </c>
      <c r="L86" s="2"/>
      <c r="M86" s="2"/>
      <c r="N86" s="2"/>
      <c r="O86" s="2" t="e">
        <f t="shared" si="60"/>
        <v>#REF!</v>
      </c>
      <c r="P86" s="2" t="e">
        <f t="shared" si="61"/>
        <v>#REF!</v>
      </c>
      <c r="Q86" s="2" t="e">
        <f t="shared" si="62"/>
        <v>#REF!</v>
      </c>
      <c r="R86" s="2" t="e">
        <f t="shared" si="63"/>
        <v>#REF!</v>
      </c>
      <c r="S86" s="2" t="e">
        <f t="shared" si="64"/>
        <v>#REF!</v>
      </c>
      <c r="T86" s="2" t="e">
        <f t="shared" si="65"/>
        <v>#REF!</v>
      </c>
      <c r="U86" s="2" t="e">
        <f t="shared" si="66"/>
        <v>#REF!</v>
      </c>
      <c r="V86" s="2" t="e">
        <f t="shared" si="67"/>
        <v>#REF!</v>
      </c>
      <c r="W86" s="2" t="e">
        <f t="shared" si="68"/>
        <v>#REF!</v>
      </c>
      <c r="X86" s="2" t="e">
        <f t="shared" si="69"/>
        <v>#REF!</v>
      </c>
      <c r="Y86" s="2" t="e">
        <f t="shared" si="70"/>
        <v>#REF!</v>
      </c>
      <c r="Z86" s="2"/>
      <c r="AA86" s="2">
        <v>69994508</v>
      </c>
      <c r="AB86" s="2">
        <f t="shared" si="71"/>
        <v>457.22</v>
      </c>
      <c r="AC86" s="2">
        <f t="shared" si="97"/>
        <v>457.22</v>
      </c>
      <c r="AD86" s="2">
        <f t="shared" si="72"/>
        <v>0</v>
      </c>
      <c r="AE86" s="2">
        <f t="shared" si="73"/>
        <v>0</v>
      </c>
      <c r="AF86" s="2">
        <f t="shared" si="74"/>
        <v>0</v>
      </c>
      <c r="AG86" s="2">
        <f t="shared" si="75"/>
        <v>0</v>
      </c>
      <c r="AH86" s="2">
        <f t="shared" si="76"/>
        <v>0</v>
      </c>
      <c r="AI86" s="2">
        <f t="shared" si="77"/>
        <v>0</v>
      </c>
      <c r="AJ86" s="2">
        <f t="shared" si="78"/>
        <v>1.1000000000000001</v>
      </c>
      <c r="AK86" s="2">
        <v>457.22</v>
      </c>
      <c r="AL86" s="110">
        <f>'1.Лок.смета.и.Акт'!F135</f>
        <v>457.22</v>
      </c>
      <c r="AM86" s="2">
        <v>0</v>
      </c>
      <c r="AN86" s="2">
        <v>0</v>
      </c>
      <c r="AO86" s="2">
        <v>0</v>
      </c>
      <c r="AP86" s="2">
        <v>0</v>
      </c>
      <c r="AQ86" s="2">
        <v>0</v>
      </c>
      <c r="AR86" s="2">
        <v>0</v>
      </c>
      <c r="AS86" s="2">
        <v>1.1000000000000001</v>
      </c>
      <c r="AT86" s="2">
        <v>0</v>
      </c>
      <c r="AU86" s="2">
        <v>0</v>
      </c>
      <c r="AV86" s="2">
        <v>1</v>
      </c>
      <c r="AW86" s="2">
        <v>1</v>
      </c>
      <c r="AX86" s="2"/>
      <c r="AY86" s="2"/>
      <c r="AZ86" s="2">
        <v>1</v>
      </c>
      <c r="BA86" s="2">
        <v>1</v>
      </c>
      <c r="BB86" s="2">
        <v>1</v>
      </c>
      <c r="BC86" s="2">
        <v>1</v>
      </c>
      <c r="BD86" s="2" t="s">
        <v>6</v>
      </c>
      <c r="BE86" s="2" t="s">
        <v>6</v>
      </c>
      <c r="BF86" s="2" t="s">
        <v>6</v>
      </c>
      <c r="BG86" s="2" t="s">
        <v>6</v>
      </c>
      <c r="BH86" s="2">
        <v>3</v>
      </c>
      <c r="BI86" s="2">
        <v>1</v>
      </c>
      <c r="BJ86" s="2" t="s">
        <v>132</v>
      </c>
      <c r="BK86" s="2"/>
      <c r="BL86" s="2"/>
      <c r="BM86" s="2">
        <v>500001</v>
      </c>
      <c r="BN86" s="2">
        <v>0</v>
      </c>
      <c r="BO86" s="2" t="s">
        <v>6</v>
      </c>
      <c r="BP86" s="2">
        <v>0</v>
      </c>
      <c r="BQ86" s="2">
        <v>20</v>
      </c>
      <c r="BR86" s="2">
        <v>0</v>
      </c>
      <c r="BS86" s="2">
        <v>1</v>
      </c>
      <c r="BT86" s="2">
        <v>1</v>
      </c>
      <c r="BU86" s="2">
        <v>1</v>
      </c>
      <c r="BV86" s="2">
        <v>1</v>
      </c>
      <c r="BW86" s="2">
        <v>1</v>
      </c>
      <c r="BX86" s="2">
        <v>1</v>
      </c>
      <c r="BY86" s="2" t="s">
        <v>6</v>
      </c>
      <c r="BZ86" s="2">
        <v>0</v>
      </c>
      <c r="CA86" s="2">
        <v>0</v>
      </c>
      <c r="CB86" s="2" t="s">
        <v>6</v>
      </c>
      <c r="CC86" s="2"/>
      <c r="CD86" s="2"/>
      <c r="CE86" s="2">
        <v>0</v>
      </c>
      <c r="CF86" s="2">
        <v>0</v>
      </c>
      <c r="CG86" s="2">
        <v>0</v>
      </c>
      <c r="CH86" s="2"/>
      <c r="CI86" s="2"/>
      <c r="CJ86" s="2"/>
      <c r="CK86" s="2"/>
      <c r="CL86" s="2"/>
      <c r="CM86" s="2">
        <v>0</v>
      </c>
      <c r="CN86" s="2" t="s">
        <v>6</v>
      </c>
      <c r="CO86" s="2">
        <v>0</v>
      </c>
      <c r="CP86" s="2" t="e">
        <f t="shared" si="79"/>
        <v>#REF!</v>
      </c>
      <c r="CQ86" s="2">
        <f t="shared" si="80"/>
        <v>457.22</v>
      </c>
      <c r="CR86" s="2">
        <f t="shared" si="81"/>
        <v>0</v>
      </c>
      <c r="CS86" s="2">
        <f t="shared" si="82"/>
        <v>0</v>
      </c>
      <c r="CT86" s="2">
        <f t="shared" si="83"/>
        <v>0</v>
      </c>
      <c r="CU86" s="2">
        <f t="shared" si="84"/>
        <v>0</v>
      </c>
      <c r="CV86" s="2">
        <f t="shared" si="85"/>
        <v>0</v>
      </c>
      <c r="CW86" s="2">
        <f t="shared" si="86"/>
        <v>0</v>
      </c>
      <c r="CX86" s="2">
        <f t="shared" si="87"/>
        <v>1.1000000000000001</v>
      </c>
      <c r="CY86" s="2" t="e">
        <f>(((S86+(R86*IF(0,0,1)))*AT86)/100)</f>
        <v>#REF!</v>
      </c>
      <c r="CZ86" s="2" t="e">
        <f>(((S86+(R86*IF(0,0,1)))*AU86)/100)</f>
        <v>#REF!</v>
      </c>
      <c r="DA86" s="2"/>
      <c r="DB86" s="2"/>
      <c r="DC86" s="2" t="s">
        <v>6</v>
      </c>
      <c r="DD86" s="2" t="s">
        <v>6</v>
      </c>
      <c r="DE86" s="2" t="s">
        <v>6</v>
      </c>
      <c r="DF86" s="2" t="s">
        <v>6</v>
      </c>
      <c r="DG86" s="2" t="s">
        <v>6</v>
      </c>
      <c r="DH86" s="2" t="s">
        <v>6</v>
      </c>
      <c r="DI86" s="2" t="s">
        <v>6</v>
      </c>
      <c r="DJ86" s="2" t="s">
        <v>6</v>
      </c>
      <c r="DK86" s="2" t="s">
        <v>6</v>
      </c>
      <c r="DL86" s="2" t="s">
        <v>6</v>
      </c>
      <c r="DM86" s="2" t="s">
        <v>6</v>
      </c>
      <c r="DN86" s="2">
        <v>0</v>
      </c>
      <c r="DO86" s="2">
        <v>0</v>
      </c>
      <c r="DP86" s="2">
        <v>1</v>
      </c>
      <c r="DQ86" s="2">
        <v>1</v>
      </c>
      <c r="DR86" s="2"/>
      <c r="DS86" s="2"/>
      <c r="DT86" s="2"/>
      <c r="DU86" s="2">
        <v>1010</v>
      </c>
      <c r="DV86" s="2" t="s">
        <v>65</v>
      </c>
      <c r="DW86" s="2" t="s">
        <v>65</v>
      </c>
      <c r="DX86" s="2">
        <v>1</v>
      </c>
      <c r="DY86" s="2"/>
      <c r="DZ86" s="2" t="s">
        <v>6</v>
      </c>
      <c r="EA86" s="2" t="s">
        <v>6</v>
      </c>
      <c r="EB86" s="2" t="s">
        <v>6</v>
      </c>
      <c r="EC86" s="2" t="s">
        <v>6</v>
      </c>
      <c r="ED86" s="2"/>
      <c r="EE86" s="2">
        <v>35949445</v>
      </c>
      <c r="EF86" s="2">
        <v>20</v>
      </c>
      <c r="EG86" s="2" t="s">
        <v>31</v>
      </c>
      <c r="EH86" s="2">
        <v>0</v>
      </c>
      <c r="EI86" s="2" t="s">
        <v>6</v>
      </c>
      <c r="EJ86" s="2">
        <v>1</v>
      </c>
      <c r="EK86" s="2">
        <v>500001</v>
      </c>
      <c r="EL86" s="2" t="s">
        <v>32</v>
      </c>
      <c r="EM86" s="2" t="s">
        <v>33</v>
      </c>
      <c r="EN86" s="2"/>
      <c r="EO86" s="2" t="s">
        <v>6</v>
      </c>
      <c r="EP86" s="2"/>
      <c r="EQ86" s="2">
        <v>0</v>
      </c>
      <c r="ER86" s="2">
        <v>457.22</v>
      </c>
      <c r="ES86" s="110">
        <f>'1.Лок.смета.и.Акт'!F135</f>
        <v>457.22</v>
      </c>
      <c r="ET86" s="2">
        <v>0</v>
      </c>
      <c r="EU86" s="2">
        <v>0</v>
      </c>
      <c r="EV86" s="2">
        <v>0</v>
      </c>
      <c r="EW86" s="2">
        <v>0</v>
      </c>
      <c r="EX86" s="2">
        <v>0</v>
      </c>
      <c r="EY86" s="2"/>
      <c r="EZ86" s="2"/>
      <c r="FA86" s="2"/>
      <c r="FB86" s="2"/>
      <c r="FC86" s="2"/>
      <c r="FD86" s="2"/>
      <c r="FE86" s="2"/>
      <c r="FF86" s="2"/>
      <c r="FG86" s="2"/>
      <c r="FH86" s="2"/>
      <c r="FI86" s="2"/>
      <c r="FJ86" s="2"/>
      <c r="FK86" s="2"/>
      <c r="FL86" s="2"/>
      <c r="FM86" s="2"/>
      <c r="FN86" s="2"/>
      <c r="FO86" s="2"/>
      <c r="FP86" s="2"/>
      <c r="FQ86" s="2">
        <v>0</v>
      </c>
      <c r="FR86" s="2">
        <f t="shared" si="88"/>
        <v>0</v>
      </c>
      <c r="FS86" s="2">
        <v>0</v>
      </c>
      <c r="FT86" s="2"/>
      <c r="FU86" s="2"/>
      <c r="FV86" s="2"/>
      <c r="FW86" s="2"/>
      <c r="FX86" s="2">
        <v>0</v>
      </c>
      <c r="FY86" s="2">
        <v>0</v>
      </c>
      <c r="FZ86" s="2"/>
      <c r="GA86" s="2" t="s">
        <v>6</v>
      </c>
      <c r="GB86" s="2"/>
      <c r="GC86" s="2"/>
      <c r="GD86" s="2">
        <v>1</v>
      </c>
      <c r="GE86" s="2"/>
      <c r="GF86" s="2">
        <v>858624737</v>
      </c>
      <c r="GG86" s="2">
        <v>2</v>
      </c>
      <c r="GH86" s="2">
        <v>1</v>
      </c>
      <c r="GI86" s="2">
        <v>-2</v>
      </c>
      <c r="GJ86" s="2">
        <v>0</v>
      </c>
      <c r="GK86" s="2">
        <v>0</v>
      </c>
      <c r="GL86" s="2">
        <f t="shared" si="89"/>
        <v>0</v>
      </c>
      <c r="GM86" s="2" t="e">
        <f t="shared" si="90"/>
        <v>#REF!</v>
      </c>
      <c r="GN86" s="2" t="e">
        <f t="shared" si="91"/>
        <v>#REF!</v>
      </c>
      <c r="GO86" s="2">
        <f t="shared" si="92"/>
        <v>0</v>
      </c>
      <c r="GP86" s="2">
        <f t="shared" si="93"/>
        <v>0</v>
      </c>
      <c r="GQ86" s="2"/>
      <c r="GR86" s="2">
        <v>0</v>
      </c>
      <c r="GS86" s="2">
        <v>3</v>
      </c>
      <c r="GT86" s="2">
        <v>0</v>
      </c>
      <c r="GU86" s="2" t="s">
        <v>6</v>
      </c>
      <c r="GV86" s="2">
        <f t="shared" si="94"/>
        <v>0</v>
      </c>
      <c r="GW86" s="2">
        <v>1</v>
      </c>
      <c r="GX86" s="2" t="e">
        <f t="shared" si="95"/>
        <v>#REF!</v>
      </c>
      <c r="GY86" s="2"/>
      <c r="GZ86" s="2"/>
      <c r="HA86" s="2">
        <v>0</v>
      </c>
      <c r="HB86" s="2">
        <v>0</v>
      </c>
      <c r="HC86" s="2">
        <f t="shared" si="96"/>
        <v>0</v>
      </c>
      <c r="HD86" s="2"/>
      <c r="HE86" s="2" t="s">
        <v>6</v>
      </c>
      <c r="HF86" s="2" t="s">
        <v>6</v>
      </c>
      <c r="HG86" s="2"/>
      <c r="HH86" s="2"/>
      <c r="HI86" s="2"/>
      <c r="HJ86" s="2"/>
      <c r="HK86" s="2"/>
      <c r="HL86" s="2"/>
      <c r="HM86" s="2" t="s">
        <v>6</v>
      </c>
      <c r="HN86" s="2" t="s">
        <v>6</v>
      </c>
      <c r="HO86" s="2" t="s">
        <v>6</v>
      </c>
      <c r="HP86" s="2" t="s">
        <v>6</v>
      </c>
      <c r="HQ86" s="2" t="s">
        <v>6</v>
      </c>
      <c r="HR86" s="2"/>
      <c r="HS86" s="2"/>
      <c r="HT86" s="2"/>
      <c r="HU86" s="2"/>
      <c r="HV86" s="2"/>
      <c r="HW86" s="2"/>
      <c r="HX86" s="2"/>
      <c r="HY86" s="2"/>
      <c r="HZ86" s="2"/>
      <c r="IA86" s="2"/>
      <c r="IB86" s="2"/>
      <c r="IC86" s="2"/>
      <c r="ID86" s="2"/>
      <c r="IE86" s="2"/>
      <c r="IF86" s="2">
        <v>-1</v>
      </c>
      <c r="IG86" s="2"/>
      <c r="IH86" s="2"/>
      <c r="II86" s="2"/>
      <c r="IJ86" s="2"/>
      <c r="IK86" s="2">
        <v>0</v>
      </c>
      <c r="IL86" s="2"/>
      <c r="IM86" s="2"/>
      <c r="IN86" s="2"/>
      <c r="IO86" s="2"/>
      <c r="IP86" s="2"/>
      <c r="IQ86" s="2"/>
      <c r="IR86" s="2"/>
      <c r="IS86" s="2"/>
      <c r="IT86" s="2"/>
      <c r="IU86" s="2"/>
    </row>
    <row r="87" spans="1:255" x14ac:dyDescent="0.2">
      <c r="A87">
        <v>18</v>
      </c>
      <c r="B87">
        <v>1</v>
      </c>
      <c r="C87">
        <v>95</v>
      </c>
      <c r="E87" t="s">
        <v>129</v>
      </c>
      <c r="F87" t="e">
        <f>'ТЗ '!#REF!</f>
        <v>#REF!</v>
      </c>
      <c r="G87" t="s">
        <v>131</v>
      </c>
      <c r="H87" t="s">
        <v>65</v>
      </c>
      <c r="I87" t="e">
        <f>I81*J87</f>
        <v>#REF!</v>
      </c>
      <c r="J87" s="208">
        <f>'5.Ведомость_списания'!F56</f>
        <v>131.94444444444446</v>
      </c>
      <c r="K87">
        <v>131.944444</v>
      </c>
      <c r="O87" t="e">
        <f t="shared" si="60"/>
        <v>#REF!</v>
      </c>
      <c r="P87" t="e">
        <f t="shared" si="61"/>
        <v>#REF!</v>
      </c>
      <c r="Q87" t="e">
        <f t="shared" si="62"/>
        <v>#REF!</v>
      </c>
      <c r="R87" t="e">
        <f t="shared" si="63"/>
        <v>#REF!</v>
      </c>
      <c r="S87" t="e">
        <f t="shared" si="64"/>
        <v>#REF!</v>
      </c>
      <c r="T87" t="e">
        <f t="shared" si="65"/>
        <v>#REF!</v>
      </c>
      <c r="U87" t="e">
        <f t="shared" si="66"/>
        <v>#REF!</v>
      </c>
      <c r="V87" t="e">
        <f t="shared" si="67"/>
        <v>#REF!</v>
      </c>
      <c r="W87" t="e">
        <f t="shared" si="68"/>
        <v>#REF!</v>
      </c>
      <c r="X87" t="e">
        <f t="shared" si="69"/>
        <v>#REF!</v>
      </c>
      <c r="Y87" t="e">
        <f t="shared" si="70"/>
        <v>#REF!</v>
      </c>
      <c r="AA87">
        <v>69994509</v>
      </c>
      <c r="AB87">
        <f t="shared" si="71"/>
        <v>62.23</v>
      </c>
      <c r="AC87">
        <f t="shared" si="97"/>
        <v>62.23</v>
      </c>
      <c r="AD87">
        <f t="shared" si="72"/>
        <v>0</v>
      </c>
      <c r="AE87">
        <f t="shared" si="73"/>
        <v>0</v>
      </c>
      <c r="AF87">
        <f t="shared" si="74"/>
        <v>0</v>
      </c>
      <c r="AG87">
        <f t="shared" si="75"/>
        <v>0</v>
      </c>
      <c r="AH87">
        <f t="shared" si="76"/>
        <v>0</v>
      </c>
      <c r="AI87">
        <f t="shared" si="77"/>
        <v>0</v>
      </c>
      <c r="AJ87">
        <f t="shared" si="78"/>
        <v>1.1000000000000001</v>
      </c>
      <c r="AK87">
        <v>62.230000000000004</v>
      </c>
      <c r="AL87">
        <v>62.230000000000004</v>
      </c>
      <c r="AM87">
        <v>0</v>
      </c>
      <c r="AN87">
        <v>0</v>
      </c>
      <c r="AO87">
        <v>0</v>
      </c>
      <c r="AP87">
        <v>0</v>
      </c>
      <c r="AQ87">
        <v>0</v>
      </c>
      <c r="AR87">
        <v>0</v>
      </c>
      <c r="AS87">
        <v>1.1000000000000001</v>
      </c>
      <c r="AT87">
        <v>0</v>
      </c>
      <c r="AU87">
        <v>0</v>
      </c>
      <c r="AV87">
        <v>1</v>
      </c>
      <c r="AW87">
        <v>1</v>
      </c>
      <c r="AZ87">
        <v>1</v>
      </c>
      <c r="BA87">
        <v>1</v>
      </c>
      <c r="BB87">
        <v>1</v>
      </c>
      <c r="BC87">
        <v>7.56</v>
      </c>
      <c r="BD87" t="s">
        <v>6</v>
      </c>
      <c r="BE87" t="s">
        <v>6</v>
      </c>
      <c r="BF87" t="s">
        <v>6</v>
      </c>
      <c r="BG87" t="s">
        <v>6</v>
      </c>
      <c r="BH87">
        <v>3</v>
      </c>
      <c r="BI87">
        <v>1</v>
      </c>
      <c r="BJ87" t="s">
        <v>132</v>
      </c>
      <c r="BM87">
        <v>500001</v>
      </c>
      <c r="BN87">
        <v>0</v>
      </c>
      <c r="BO87" t="s">
        <v>6</v>
      </c>
      <c r="BP87">
        <v>0</v>
      </c>
      <c r="BQ87">
        <v>20</v>
      </c>
      <c r="BR87">
        <v>0</v>
      </c>
      <c r="BS87">
        <v>1</v>
      </c>
      <c r="BT87">
        <v>1</v>
      </c>
      <c r="BU87">
        <v>1</v>
      </c>
      <c r="BV87">
        <v>1</v>
      </c>
      <c r="BW87">
        <v>1</v>
      </c>
      <c r="BX87">
        <v>1</v>
      </c>
      <c r="BY87" t="s">
        <v>6</v>
      </c>
      <c r="BZ87">
        <v>0</v>
      </c>
      <c r="CA87">
        <v>0</v>
      </c>
      <c r="CB87" t="s">
        <v>6</v>
      </c>
      <c r="CE87">
        <v>0</v>
      </c>
      <c r="CF87">
        <v>0</v>
      </c>
      <c r="CG87">
        <v>0</v>
      </c>
      <c r="CM87">
        <v>0</v>
      </c>
      <c r="CN87" t="s">
        <v>6</v>
      </c>
      <c r="CO87">
        <v>0</v>
      </c>
      <c r="CP87" t="e">
        <f t="shared" si="79"/>
        <v>#REF!</v>
      </c>
      <c r="CQ87">
        <f t="shared" si="80"/>
        <v>470.45879999999994</v>
      </c>
      <c r="CR87">
        <f t="shared" si="81"/>
        <v>0</v>
      </c>
      <c r="CS87">
        <f t="shared" si="82"/>
        <v>0</v>
      </c>
      <c r="CT87">
        <f t="shared" si="83"/>
        <v>0</v>
      </c>
      <c r="CU87">
        <f t="shared" si="84"/>
        <v>0</v>
      </c>
      <c r="CV87">
        <f t="shared" si="85"/>
        <v>0</v>
      </c>
      <c r="CW87">
        <f t="shared" si="86"/>
        <v>0</v>
      </c>
      <c r="CX87">
        <f t="shared" si="87"/>
        <v>1.1000000000000001</v>
      </c>
      <c r="CY87" t="e">
        <f>(S87+R87)*(BZ87/100)</f>
        <v>#REF!</v>
      </c>
      <c r="CZ87" t="e">
        <f>(S87+R87)*(CA87/100)</f>
        <v>#REF!</v>
      </c>
      <c r="DC87" t="s">
        <v>6</v>
      </c>
      <c r="DD87" t="s">
        <v>6</v>
      </c>
      <c r="DE87" t="s">
        <v>6</v>
      </c>
      <c r="DF87" t="s">
        <v>6</v>
      </c>
      <c r="DG87" t="s">
        <v>6</v>
      </c>
      <c r="DH87" t="s">
        <v>6</v>
      </c>
      <c r="DI87" t="s">
        <v>6</v>
      </c>
      <c r="DJ87" t="s">
        <v>6</v>
      </c>
      <c r="DK87" t="s">
        <v>6</v>
      </c>
      <c r="DL87" t="s">
        <v>6</v>
      </c>
      <c r="DM87" t="s">
        <v>6</v>
      </c>
      <c r="DN87">
        <v>0</v>
      </c>
      <c r="DO87">
        <v>0</v>
      </c>
      <c r="DP87">
        <v>1</v>
      </c>
      <c r="DQ87">
        <v>1</v>
      </c>
      <c r="DU87">
        <v>1010</v>
      </c>
      <c r="DV87" t="s">
        <v>65</v>
      </c>
      <c r="DW87" t="e">
        <f>'ТЗ '!#REF!</f>
        <v>#REF!</v>
      </c>
      <c r="DX87">
        <v>1</v>
      </c>
      <c r="DZ87" t="s">
        <v>6</v>
      </c>
      <c r="EA87" t="s">
        <v>6</v>
      </c>
      <c r="EB87" t="s">
        <v>6</v>
      </c>
      <c r="EC87" t="s">
        <v>6</v>
      </c>
      <c r="EE87">
        <v>35949445</v>
      </c>
      <c r="EF87">
        <v>20</v>
      </c>
      <c r="EG87" t="s">
        <v>31</v>
      </c>
      <c r="EH87">
        <v>0</v>
      </c>
      <c r="EI87" t="s">
        <v>6</v>
      </c>
      <c r="EJ87">
        <v>1</v>
      </c>
      <c r="EK87">
        <v>500001</v>
      </c>
      <c r="EL87" t="s">
        <v>32</v>
      </c>
      <c r="EM87" t="s">
        <v>33</v>
      </c>
      <c r="EO87" t="s">
        <v>6</v>
      </c>
      <c r="EQ87">
        <v>0</v>
      </c>
      <c r="ER87">
        <v>450</v>
      </c>
      <c r="ES87">
        <v>62.230000000000004</v>
      </c>
      <c r="ET87">
        <v>0</v>
      </c>
      <c r="EU87">
        <v>0</v>
      </c>
      <c r="EV87">
        <v>0</v>
      </c>
      <c r="EW87">
        <v>0</v>
      </c>
      <c r="EX87">
        <v>0</v>
      </c>
      <c r="EZ87">
        <v>5</v>
      </c>
      <c r="FC87">
        <v>0</v>
      </c>
      <c r="FD87">
        <v>18</v>
      </c>
      <c r="FF87">
        <v>450</v>
      </c>
      <c r="FQ87">
        <v>0</v>
      </c>
      <c r="FR87">
        <f t="shared" si="88"/>
        <v>0</v>
      </c>
      <c r="FS87">
        <v>0</v>
      </c>
      <c r="FX87">
        <v>0</v>
      </c>
      <c r="FY87">
        <v>0</v>
      </c>
      <c r="GA87" t="s">
        <v>133</v>
      </c>
      <c r="GD87">
        <v>1</v>
      </c>
      <c r="GF87">
        <v>858624737</v>
      </c>
      <c r="GG87">
        <v>2</v>
      </c>
      <c r="GH87">
        <v>3</v>
      </c>
      <c r="GI87">
        <v>5</v>
      </c>
      <c r="GJ87">
        <v>0</v>
      </c>
      <c r="GK87">
        <v>0</v>
      </c>
      <c r="GL87">
        <f t="shared" si="89"/>
        <v>0</v>
      </c>
      <c r="GM87" t="e">
        <f t="shared" si="90"/>
        <v>#REF!</v>
      </c>
      <c r="GN87" t="e">
        <f t="shared" si="91"/>
        <v>#REF!</v>
      </c>
      <c r="GO87">
        <f t="shared" si="92"/>
        <v>0</v>
      </c>
      <c r="GP87">
        <f t="shared" si="93"/>
        <v>0</v>
      </c>
      <c r="GR87">
        <v>1</v>
      </c>
      <c r="GS87">
        <v>1</v>
      </c>
      <c r="GT87">
        <v>0</v>
      </c>
      <c r="GU87" t="s">
        <v>6</v>
      </c>
      <c r="GV87">
        <f t="shared" si="94"/>
        <v>0</v>
      </c>
      <c r="GW87">
        <v>1</v>
      </c>
      <c r="GX87" t="e">
        <f t="shared" si="95"/>
        <v>#REF!</v>
      </c>
      <c r="HA87">
        <v>0</v>
      </c>
      <c r="HB87">
        <v>0</v>
      </c>
      <c r="HC87">
        <f t="shared" si="96"/>
        <v>0</v>
      </c>
      <c r="HE87" t="s">
        <v>35</v>
      </c>
      <c r="HF87" t="s">
        <v>36</v>
      </c>
      <c r="HM87" t="s">
        <v>6</v>
      </c>
      <c r="HN87" t="s">
        <v>6</v>
      </c>
      <c r="HO87" t="s">
        <v>6</v>
      </c>
      <c r="HP87" t="s">
        <v>6</v>
      </c>
      <c r="HQ87" t="s">
        <v>6</v>
      </c>
      <c r="IF87">
        <v>-1</v>
      </c>
      <c r="IK87">
        <v>0</v>
      </c>
    </row>
    <row r="88" spans="1:255" x14ac:dyDescent="0.2">
      <c r="IF88">
        <v>-1</v>
      </c>
    </row>
    <row r="89" spans="1:255" x14ac:dyDescent="0.2">
      <c r="A89" s="3">
        <v>51</v>
      </c>
      <c r="B89" s="3">
        <f>B24</f>
        <v>1</v>
      </c>
      <c r="C89" s="3">
        <f>A24</f>
        <v>4</v>
      </c>
      <c r="D89" s="3">
        <f>ROW(A24)</f>
        <v>24</v>
      </c>
      <c r="E89" s="3"/>
      <c r="F89" s="3" t="str">
        <f>IF(F24&lt;&gt;"",F24,"")</f>
        <v>Новый раздел</v>
      </c>
      <c r="G89" s="3" t="str">
        <f>IF(G24&lt;&gt;"",G24,"")</f>
        <v>Зашивки выше 0,000</v>
      </c>
      <c r="H89" s="3">
        <v>0</v>
      </c>
      <c r="I89" s="3"/>
      <c r="J89" s="3"/>
      <c r="K89" s="3"/>
      <c r="L89" s="3"/>
      <c r="M89" s="3"/>
      <c r="N89" s="3"/>
      <c r="O89" s="3" t="e">
        <f t="shared" ref="O89:T89" si="98">ROUND(AB89,0)</f>
        <v>#REF!</v>
      </c>
      <c r="P89" s="3" t="e">
        <f t="shared" si="98"/>
        <v>#REF!</v>
      </c>
      <c r="Q89" s="3" t="e">
        <f t="shared" si="98"/>
        <v>#REF!</v>
      </c>
      <c r="R89" s="3" t="e">
        <f t="shared" si="98"/>
        <v>#REF!</v>
      </c>
      <c r="S89" s="3" t="e">
        <f t="shared" si="98"/>
        <v>#REF!</v>
      </c>
      <c r="T89" s="3" t="e">
        <f t="shared" si="98"/>
        <v>#REF!</v>
      </c>
      <c r="U89" s="3" t="e">
        <f>AH89</f>
        <v>#REF!</v>
      </c>
      <c r="V89" s="3" t="e">
        <f>AI89</f>
        <v>#REF!</v>
      </c>
      <c r="W89" s="3" t="e">
        <f>ROUND(AJ89,0)</f>
        <v>#REF!</v>
      </c>
      <c r="X89" s="3" t="e">
        <f>ROUND(AK89,0)</f>
        <v>#REF!</v>
      </c>
      <c r="Y89" s="3" t="e">
        <f>ROUND(AL89,0)</f>
        <v>#REF!</v>
      </c>
      <c r="Z89" s="3"/>
      <c r="AA89" s="3"/>
      <c r="AB89" s="3" t="e">
        <f>ROUND(SUMIF(AA28:AA87,"=69994508",O28:O87),0)</f>
        <v>#REF!</v>
      </c>
      <c r="AC89" s="3" t="e">
        <f>ROUND(SUMIF(AA28:AA87,"=69994508",P28:P87),0)</f>
        <v>#REF!</v>
      </c>
      <c r="AD89" s="3" t="e">
        <f>ROUND(SUMIF(AA28:AA87,"=69994508",Q28:Q87),0)</f>
        <v>#REF!</v>
      </c>
      <c r="AE89" s="3" t="e">
        <f>ROUND(SUMIF(AA28:AA87,"=69994508",R28:R87),0)</f>
        <v>#REF!</v>
      </c>
      <c r="AF89" s="3" t="e">
        <f>ROUND(SUMIF(AA28:AA87,"=69994508",S28:S87),0)</f>
        <v>#REF!</v>
      </c>
      <c r="AG89" s="3" t="e">
        <f>ROUND(SUMIF(AA28:AA87,"=69994508",T28:T87),0)</f>
        <v>#REF!</v>
      </c>
      <c r="AH89" s="3" t="e">
        <f>SUMIF(AA28:AA87,"=69994508",U28:U87)</f>
        <v>#REF!</v>
      </c>
      <c r="AI89" s="3" t="e">
        <f>SUMIF(AA28:AA87,"=69994508",V28:V87)</f>
        <v>#REF!</v>
      </c>
      <c r="AJ89" s="3" t="e">
        <f>ROUND(SUMIF(AA28:AA87,"=69994508",W28:W87),0)</f>
        <v>#REF!</v>
      </c>
      <c r="AK89" s="3" t="e">
        <f>ROUND(SUMIF(AA28:AA87,"=69994508",X28:X87),0)</f>
        <v>#REF!</v>
      </c>
      <c r="AL89" s="3" t="e">
        <f>ROUND(SUMIF(AA28:AA87,"=69994508",Y28:Y87),0)</f>
        <v>#REF!</v>
      </c>
      <c r="AM89" s="3"/>
      <c r="AN89" s="3"/>
      <c r="AO89" s="3">
        <f t="shared" ref="AO89:BD89" si="99">ROUND(BX89,0)</f>
        <v>0</v>
      </c>
      <c r="AP89" s="3">
        <f t="shared" si="99"/>
        <v>0</v>
      </c>
      <c r="AQ89" s="3">
        <f t="shared" si="99"/>
        <v>0</v>
      </c>
      <c r="AR89" s="3" t="e">
        <f t="shared" si="99"/>
        <v>#REF!</v>
      </c>
      <c r="AS89" s="3" t="e">
        <f t="shared" si="99"/>
        <v>#REF!</v>
      </c>
      <c r="AT89" s="3">
        <f t="shared" si="99"/>
        <v>0</v>
      </c>
      <c r="AU89" s="3">
        <f t="shared" si="99"/>
        <v>0</v>
      </c>
      <c r="AV89" s="3" t="e">
        <f t="shared" si="99"/>
        <v>#REF!</v>
      </c>
      <c r="AW89" s="3" t="e">
        <f t="shared" si="99"/>
        <v>#REF!</v>
      </c>
      <c r="AX89" s="3">
        <f t="shared" si="99"/>
        <v>0</v>
      </c>
      <c r="AY89" s="3" t="e">
        <f t="shared" si="99"/>
        <v>#REF!</v>
      </c>
      <c r="AZ89" s="3">
        <f t="shared" si="99"/>
        <v>0</v>
      </c>
      <c r="BA89" s="3" t="e">
        <f t="shared" si="99"/>
        <v>#REF!</v>
      </c>
      <c r="BB89" s="3">
        <f t="shared" si="99"/>
        <v>0</v>
      </c>
      <c r="BC89" s="3">
        <f t="shared" si="99"/>
        <v>0</v>
      </c>
      <c r="BD89" s="3">
        <f t="shared" si="99"/>
        <v>0</v>
      </c>
      <c r="BE89" s="3"/>
      <c r="BF89" s="3"/>
      <c r="BG89" s="3"/>
      <c r="BH89" s="3"/>
      <c r="BI89" s="3"/>
      <c r="BJ89" s="3"/>
      <c r="BK89" s="3"/>
      <c r="BL89" s="3"/>
      <c r="BM89" s="3"/>
      <c r="BN89" s="3"/>
      <c r="BO89" s="3"/>
      <c r="BP89" s="3"/>
      <c r="BQ89" s="3"/>
      <c r="BR89" s="3"/>
      <c r="BS89" s="3"/>
      <c r="BT89" s="3"/>
      <c r="BU89" s="3"/>
      <c r="BV89" s="3"/>
      <c r="BW89" s="3"/>
      <c r="BX89" s="3">
        <f>ROUND(SUMIF(AA28:AA87,"=69994508",FQ28:FQ87),0)</f>
        <v>0</v>
      </c>
      <c r="BY89" s="3">
        <f>ROUND(SUMIF(AA28:AA87,"=69994508",FR28:FR87),0)</f>
        <v>0</v>
      </c>
      <c r="BZ89" s="3">
        <f>ROUND(SUMIF(AA28:AA87,"=69994508",GL28:GL87),0)</f>
        <v>0</v>
      </c>
      <c r="CA89" s="3" t="e">
        <f>ROUND(SUMIF(AA28:AA87,"=69994508",GM28:GM87),0)</f>
        <v>#REF!</v>
      </c>
      <c r="CB89" s="3" t="e">
        <f>ROUND(SUMIF(AA28:AA87,"=69994508",GN28:GN87),0)</f>
        <v>#REF!</v>
      </c>
      <c r="CC89" s="3">
        <f>ROUND(SUMIF(AA28:AA87,"=69994508",GO28:GO87),0)</f>
        <v>0</v>
      </c>
      <c r="CD89" s="3">
        <f>ROUND(SUMIF(AA28:AA87,"=69994508",GP28:GP87),0)</f>
        <v>0</v>
      </c>
      <c r="CE89" s="3" t="e">
        <f>AC89-BX89</f>
        <v>#REF!</v>
      </c>
      <c r="CF89" s="3" t="e">
        <f>AC89-BY89</f>
        <v>#REF!</v>
      </c>
      <c r="CG89" s="3">
        <f>BX89-BZ89</f>
        <v>0</v>
      </c>
      <c r="CH89" s="3" t="e">
        <f>AC89-BX89-BY89+BZ89</f>
        <v>#REF!</v>
      </c>
      <c r="CI89" s="3">
        <f>BY89-BZ89</f>
        <v>0</v>
      </c>
      <c r="CJ89" s="3" t="e">
        <f>ROUND(SUMIF(AA28:AA87,"=69994508",GX28:GX87),0)</f>
        <v>#REF!</v>
      </c>
      <c r="CK89" s="3">
        <f>ROUND(SUMIF(AA28:AA87,"=69994508",GY28:GY87),0)</f>
        <v>0</v>
      </c>
      <c r="CL89" s="3">
        <f>ROUND(SUMIF(AA28:AA87,"=69994508",GZ28:GZ87),0)</f>
        <v>0</v>
      </c>
      <c r="CM89" s="3">
        <f>ROUND(SUMIF(AA28:AA87,"=69994508",HD28:HD87),0)</f>
        <v>0</v>
      </c>
      <c r="CN89" s="3"/>
      <c r="CO89" s="3"/>
      <c r="CP89" s="3"/>
      <c r="CQ89" s="3"/>
      <c r="CR89" s="3"/>
      <c r="CS89" s="3"/>
      <c r="CT89" s="3"/>
      <c r="CU89" s="3"/>
      <c r="CV89" s="3"/>
      <c r="CW89" s="3"/>
      <c r="CX89" s="3"/>
      <c r="CY89" s="3"/>
      <c r="CZ89" s="3"/>
      <c r="DA89" s="3"/>
      <c r="DB89" s="3"/>
      <c r="DC89" s="3"/>
      <c r="DD89" s="3"/>
      <c r="DE89" s="3"/>
      <c r="DF89" s="3"/>
      <c r="DG89" s="4" t="e">
        <f t="shared" ref="DG89:DL89" si="100">ROUND(DT89,0)</f>
        <v>#REF!</v>
      </c>
      <c r="DH89" s="4" t="e">
        <f t="shared" si="100"/>
        <v>#REF!</v>
      </c>
      <c r="DI89" s="4" t="e">
        <f t="shared" si="100"/>
        <v>#REF!</v>
      </c>
      <c r="DJ89" s="4" t="e">
        <f t="shared" si="100"/>
        <v>#REF!</v>
      </c>
      <c r="DK89" s="4" t="e">
        <f t="shared" si="100"/>
        <v>#REF!</v>
      </c>
      <c r="DL89" s="4" t="e">
        <f t="shared" si="100"/>
        <v>#REF!</v>
      </c>
      <c r="DM89" s="4" t="e">
        <f>DZ89</f>
        <v>#REF!</v>
      </c>
      <c r="DN89" s="4" t="e">
        <f>EA89</f>
        <v>#REF!</v>
      </c>
      <c r="DO89" s="4" t="e">
        <f>ROUND(EB89,0)</f>
        <v>#REF!</v>
      </c>
      <c r="DP89" s="4" t="e">
        <f>ROUND(EC89,0)</f>
        <v>#REF!</v>
      </c>
      <c r="DQ89" s="4" t="e">
        <f>ROUND(ED89,0)</f>
        <v>#REF!</v>
      </c>
      <c r="DR89" s="4"/>
      <c r="DS89" s="4"/>
      <c r="DT89" s="4" t="e">
        <f>ROUND(SUMIF(AA28:AA87,"=69994509",O28:O87),0)</f>
        <v>#REF!</v>
      </c>
      <c r="DU89" s="4" t="e">
        <f>ROUND(SUMIF(AA28:AA87,"=69994509",P28:P87),0)</f>
        <v>#REF!</v>
      </c>
      <c r="DV89" s="4" t="e">
        <f>ROUND(SUMIF(AA28:AA87,"=69994509",Q28:Q87),0)</f>
        <v>#REF!</v>
      </c>
      <c r="DW89" s="4" t="e">
        <f>ROUND(SUMIF(AA28:AA87,"=69994509",R28:R87),0)</f>
        <v>#REF!</v>
      </c>
      <c r="DX89" s="4" t="e">
        <f>ROUND(SUMIF(AA28:AA87,"=69994509",S28:S87),0)</f>
        <v>#REF!</v>
      </c>
      <c r="DY89" s="4" t="e">
        <f>ROUND(SUMIF(AA28:AA87,"=69994509",T28:T87),0)</f>
        <v>#REF!</v>
      </c>
      <c r="DZ89" s="4" t="e">
        <f>SUMIF(AA28:AA87,"=69994509",U28:U87)</f>
        <v>#REF!</v>
      </c>
      <c r="EA89" s="4" t="e">
        <f>SUMIF(AA28:AA87,"=69994509",V28:V87)</f>
        <v>#REF!</v>
      </c>
      <c r="EB89" s="4" t="e">
        <f>ROUND(SUMIF(AA28:AA87,"=69994509",W28:W87),0)</f>
        <v>#REF!</v>
      </c>
      <c r="EC89" s="4" t="e">
        <f>ROUND(SUMIF(AA28:AA87,"=69994509",X28:X87),0)</f>
        <v>#REF!</v>
      </c>
      <c r="ED89" s="4" t="e">
        <f>ROUND(SUMIF(AA28:AA87,"=69994509",Y28:Y87),0)</f>
        <v>#REF!</v>
      </c>
      <c r="EE89" s="4"/>
      <c r="EF89" s="4"/>
      <c r="EG89" s="4">
        <f t="shared" ref="EG89:EV89" si="101">ROUND(FP89,0)</f>
        <v>0</v>
      </c>
      <c r="EH89" s="4">
        <f t="shared" si="101"/>
        <v>0</v>
      </c>
      <c r="EI89" s="4">
        <f t="shared" si="101"/>
        <v>0</v>
      </c>
      <c r="EJ89" s="4" t="e">
        <f t="shared" si="101"/>
        <v>#REF!</v>
      </c>
      <c r="EK89" s="4" t="e">
        <f t="shared" si="101"/>
        <v>#REF!</v>
      </c>
      <c r="EL89" s="4">
        <f t="shared" si="101"/>
        <v>0</v>
      </c>
      <c r="EM89" s="4">
        <f t="shared" si="101"/>
        <v>0</v>
      </c>
      <c r="EN89" s="4" t="e">
        <f t="shared" si="101"/>
        <v>#REF!</v>
      </c>
      <c r="EO89" s="4" t="e">
        <f t="shared" si="101"/>
        <v>#REF!</v>
      </c>
      <c r="EP89" s="4">
        <f t="shared" si="101"/>
        <v>0</v>
      </c>
      <c r="EQ89" s="4" t="e">
        <f t="shared" si="101"/>
        <v>#REF!</v>
      </c>
      <c r="ER89" s="4">
        <f t="shared" si="101"/>
        <v>0</v>
      </c>
      <c r="ES89" s="4" t="e">
        <f t="shared" si="101"/>
        <v>#REF!</v>
      </c>
      <c r="ET89" s="4">
        <f t="shared" si="101"/>
        <v>0</v>
      </c>
      <c r="EU89" s="4">
        <f t="shared" si="101"/>
        <v>0</v>
      </c>
      <c r="EV89" s="4">
        <f t="shared" si="101"/>
        <v>0</v>
      </c>
      <c r="EW89" s="4"/>
      <c r="EX89" s="4"/>
      <c r="EY89" s="4"/>
      <c r="EZ89" s="4"/>
      <c r="FA89" s="4"/>
      <c r="FB89" s="4"/>
      <c r="FC89" s="4"/>
      <c r="FD89" s="4"/>
      <c r="FE89" s="4"/>
      <c r="FF89" s="4"/>
      <c r="FG89" s="4"/>
      <c r="FH89" s="4"/>
      <c r="FI89" s="4"/>
      <c r="FJ89" s="4"/>
      <c r="FK89" s="4"/>
      <c r="FL89" s="4"/>
      <c r="FM89" s="4"/>
      <c r="FN89" s="4"/>
      <c r="FO89" s="4"/>
      <c r="FP89" s="4">
        <f>ROUND(SUMIF(AA28:AA87,"=69994509",FQ28:FQ87),0)</f>
        <v>0</v>
      </c>
      <c r="FQ89" s="4">
        <f>ROUND(SUMIF(AA28:AA87,"=69994509",FR28:FR87),0)</f>
        <v>0</v>
      </c>
      <c r="FR89" s="4">
        <f>ROUND(SUMIF(AA28:AA87,"=69994509",GL28:GL87),0)</f>
        <v>0</v>
      </c>
      <c r="FS89" s="4" t="e">
        <f>ROUND(SUMIF(AA28:AA87,"=69994509",GM28:GM87),0)</f>
        <v>#REF!</v>
      </c>
      <c r="FT89" s="4" t="e">
        <f>ROUND(SUMIF(AA28:AA87,"=69994509",GN28:GN87),0)</f>
        <v>#REF!</v>
      </c>
      <c r="FU89" s="4">
        <f>ROUND(SUMIF(AA28:AA87,"=69994509",GO28:GO87),0)</f>
        <v>0</v>
      </c>
      <c r="FV89" s="4">
        <f>ROUND(SUMIF(AA28:AA87,"=69994509",GP28:GP87),0)</f>
        <v>0</v>
      </c>
      <c r="FW89" s="4" t="e">
        <f>DU89-FP89</f>
        <v>#REF!</v>
      </c>
      <c r="FX89" s="4" t="e">
        <f>DU89-FQ89</f>
        <v>#REF!</v>
      </c>
      <c r="FY89" s="4">
        <f>FP89-FR89</f>
        <v>0</v>
      </c>
      <c r="FZ89" s="4" t="e">
        <f>DU89-FP89-FQ89+FR89</f>
        <v>#REF!</v>
      </c>
      <c r="GA89" s="4">
        <f>FQ89-FR89</f>
        <v>0</v>
      </c>
      <c r="GB89" s="4" t="e">
        <f>ROUND(SUMIF(AA28:AA87,"=69994509",GX28:GX87),0)</f>
        <v>#REF!</v>
      </c>
      <c r="GC89" s="4">
        <f>ROUND(SUMIF(AA28:AA87,"=69994509",GY28:GY87),0)</f>
        <v>0</v>
      </c>
      <c r="GD89" s="4">
        <f>ROUND(SUMIF(AA28:AA87,"=69994509",GZ28:GZ87),0)</f>
        <v>0</v>
      </c>
      <c r="GE89" s="4">
        <f>ROUND(SUMIF(AA28:AA87,"=69994509",HD28:HD87),0)</f>
        <v>0</v>
      </c>
      <c r="GF89" s="4"/>
      <c r="GG89" s="4"/>
      <c r="GH89" s="4"/>
      <c r="GI89" s="4"/>
      <c r="GJ89" s="4"/>
      <c r="GK89" s="4"/>
      <c r="GL89" s="4"/>
      <c r="GM89" s="4"/>
      <c r="GN89" s="4"/>
      <c r="GO89" s="4"/>
      <c r="GP89" s="4"/>
      <c r="GQ89" s="4"/>
      <c r="GR89" s="4"/>
      <c r="GS89" s="4"/>
      <c r="GT89" s="4"/>
      <c r="GU89" s="4"/>
      <c r="GV89" s="4"/>
      <c r="GW89" s="4"/>
      <c r="GX89" s="4">
        <v>0</v>
      </c>
      <c r="IF89">
        <v>-1</v>
      </c>
    </row>
    <row r="90" spans="1:255" x14ac:dyDescent="0.2">
      <c r="IF90">
        <v>-1</v>
      </c>
    </row>
    <row r="91" spans="1:255" x14ac:dyDescent="0.2">
      <c r="A91" s="5">
        <v>50</v>
      </c>
      <c r="B91" s="5">
        <v>0</v>
      </c>
      <c r="C91" s="5">
        <v>0</v>
      </c>
      <c r="D91" s="5">
        <v>1</v>
      </c>
      <c r="E91" s="5">
        <v>201</v>
      </c>
      <c r="F91" s="5" t="e">
        <f>ROUND(Source!O89,O91)</f>
        <v>#REF!</v>
      </c>
      <c r="G91" s="5" t="s">
        <v>134</v>
      </c>
      <c r="H91" s="5" t="s">
        <v>135</v>
      </c>
      <c r="I91" s="5"/>
      <c r="J91" s="5"/>
      <c r="K91" s="5">
        <v>201</v>
      </c>
      <c r="L91" s="5">
        <v>1</v>
      </c>
      <c r="M91" s="5">
        <v>3</v>
      </c>
      <c r="N91" s="5" t="s">
        <v>6</v>
      </c>
      <c r="O91" s="5">
        <v>0</v>
      </c>
      <c r="P91" s="5" t="e">
        <f>ROUND(Source!DG89,O91)</f>
        <v>#REF!</v>
      </c>
      <c r="Q91" s="5"/>
      <c r="R91" s="5"/>
      <c r="S91" s="5"/>
      <c r="T91" s="5"/>
      <c r="U91" s="5"/>
      <c r="V91" s="5"/>
      <c r="W91" s="5">
        <v>77075</v>
      </c>
      <c r="X91" s="5">
        <v>1</v>
      </c>
      <c r="Y91" s="5">
        <v>77075</v>
      </c>
      <c r="Z91" s="5">
        <v>531241</v>
      </c>
      <c r="AA91" s="5">
        <v>1</v>
      </c>
      <c r="AB91" s="5">
        <v>531241</v>
      </c>
      <c r="IF91">
        <v>-1</v>
      </c>
    </row>
    <row r="92" spans="1:255" x14ac:dyDescent="0.2">
      <c r="A92" s="5">
        <v>50</v>
      </c>
      <c r="B92" s="5">
        <v>0</v>
      </c>
      <c r="C92" s="5">
        <v>0</v>
      </c>
      <c r="D92" s="5">
        <v>1</v>
      </c>
      <c r="E92" s="5">
        <v>202</v>
      </c>
      <c r="F92" s="5" t="e">
        <f>ROUND(Source!P89,O92)</f>
        <v>#REF!</v>
      </c>
      <c r="G92" s="5" t="s">
        <v>136</v>
      </c>
      <c r="H92" s="5" t="s">
        <v>137</v>
      </c>
      <c r="I92" s="5"/>
      <c r="J92" s="5"/>
      <c r="K92" s="5">
        <v>202</v>
      </c>
      <c r="L92" s="5">
        <v>2</v>
      </c>
      <c r="M92" s="5">
        <v>3</v>
      </c>
      <c r="N92" s="5" t="s">
        <v>6</v>
      </c>
      <c r="O92" s="5">
        <v>0</v>
      </c>
      <c r="P92" s="5" t="e">
        <f>ROUND(Source!DH89,O92)</f>
        <v>#REF!</v>
      </c>
      <c r="Q92" s="5"/>
      <c r="R92" s="5"/>
      <c r="S92" s="5"/>
      <c r="T92" s="5"/>
      <c r="U92" s="5"/>
      <c r="V92" s="5"/>
      <c r="W92" s="5">
        <v>71822</v>
      </c>
      <c r="X92" s="5">
        <v>1</v>
      </c>
      <c r="Y92" s="5">
        <v>71822</v>
      </c>
      <c r="Z92" s="5">
        <v>384625</v>
      </c>
      <c r="AA92" s="5">
        <v>1</v>
      </c>
      <c r="AB92" s="5">
        <v>384625</v>
      </c>
      <c r="IF92">
        <v>-1</v>
      </c>
    </row>
    <row r="93" spans="1:255" x14ac:dyDescent="0.2">
      <c r="A93" s="5">
        <v>50</v>
      </c>
      <c r="B93" s="5">
        <v>0</v>
      </c>
      <c r="C93" s="5">
        <v>0</v>
      </c>
      <c r="D93" s="5">
        <v>1</v>
      </c>
      <c r="E93" s="5">
        <v>222</v>
      </c>
      <c r="F93" s="5">
        <f>ROUND(Source!AO89,O93)</f>
        <v>0</v>
      </c>
      <c r="G93" s="5" t="s">
        <v>138</v>
      </c>
      <c r="H93" s="5" t="s">
        <v>139</v>
      </c>
      <c r="I93" s="5"/>
      <c r="J93" s="5"/>
      <c r="K93" s="5">
        <v>222</v>
      </c>
      <c r="L93" s="5">
        <v>3</v>
      </c>
      <c r="M93" s="5">
        <v>3</v>
      </c>
      <c r="N93" s="5" t="s">
        <v>6</v>
      </c>
      <c r="O93" s="5">
        <v>0</v>
      </c>
      <c r="P93" s="5">
        <f>ROUND(Source!EG89,O93)</f>
        <v>0</v>
      </c>
      <c r="Q93" s="5"/>
      <c r="R93" s="5"/>
      <c r="S93" s="5"/>
      <c r="T93" s="5"/>
      <c r="U93" s="5"/>
      <c r="V93" s="5"/>
      <c r="W93" s="5">
        <v>0</v>
      </c>
      <c r="X93" s="5">
        <v>1</v>
      </c>
      <c r="Y93" s="5">
        <v>0</v>
      </c>
      <c r="Z93" s="5">
        <v>0</v>
      </c>
      <c r="AA93" s="5">
        <v>1</v>
      </c>
      <c r="AB93" s="5">
        <v>0</v>
      </c>
      <c r="IF93">
        <v>-1</v>
      </c>
    </row>
    <row r="94" spans="1:255" x14ac:dyDescent="0.2">
      <c r="A94" s="5">
        <v>50</v>
      </c>
      <c r="B94" s="5">
        <v>0</v>
      </c>
      <c r="C94" s="5">
        <v>0</v>
      </c>
      <c r="D94" s="5">
        <v>1</v>
      </c>
      <c r="E94" s="5">
        <v>225</v>
      </c>
      <c r="F94" s="5" t="e">
        <f>ROUND(Source!AV89,O94)</f>
        <v>#REF!</v>
      </c>
      <c r="G94" s="5" t="s">
        <v>140</v>
      </c>
      <c r="H94" s="5" t="s">
        <v>141</v>
      </c>
      <c r="I94" s="5"/>
      <c r="J94" s="5"/>
      <c r="K94" s="5">
        <v>225</v>
      </c>
      <c r="L94" s="5">
        <v>4</v>
      </c>
      <c r="M94" s="5">
        <v>3</v>
      </c>
      <c r="N94" s="5" t="s">
        <v>6</v>
      </c>
      <c r="O94" s="5">
        <v>0</v>
      </c>
      <c r="P94" s="5" t="e">
        <f>ROUND(Source!EN89,O94)</f>
        <v>#REF!</v>
      </c>
      <c r="Q94" s="5"/>
      <c r="R94" s="5"/>
      <c r="S94" s="5"/>
      <c r="T94" s="5"/>
      <c r="U94" s="5"/>
      <c r="V94" s="5"/>
      <c r="W94" s="5">
        <v>71822</v>
      </c>
      <c r="X94" s="5">
        <v>1</v>
      </c>
      <c r="Y94" s="5">
        <v>71822</v>
      </c>
      <c r="Z94" s="5">
        <v>384625</v>
      </c>
      <c r="AA94" s="5">
        <v>1</v>
      </c>
      <c r="AB94" s="5">
        <v>384625</v>
      </c>
      <c r="IF94">
        <v>-1</v>
      </c>
    </row>
    <row r="95" spans="1:255" x14ac:dyDescent="0.2">
      <c r="A95" s="5">
        <v>50</v>
      </c>
      <c r="B95" s="5">
        <v>0</v>
      </c>
      <c r="C95" s="5">
        <v>0</v>
      </c>
      <c r="D95" s="5">
        <v>1</v>
      </c>
      <c r="E95" s="5">
        <v>226</v>
      </c>
      <c r="F95" s="5" t="e">
        <f>ROUND(Source!AW89,O95)</f>
        <v>#REF!</v>
      </c>
      <c r="G95" s="5" t="s">
        <v>142</v>
      </c>
      <c r="H95" s="5" t="s">
        <v>143</v>
      </c>
      <c r="I95" s="5"/>
      <c r="J95" s="5"/>
      <c r="K95" s="5">
        <v>226</v>
      </c>
      <c r="L95" s="5">
        <v>5</v>
      </c>
      <c r="M95" s="5">
        <v>3</v>
      </c>
      <c r="N95" s="5" t="s">
        <v>6</v>
      </c>
      <c r="O95" s="5">
        <v>0</v>
      </c>
      <c r="P95" s="5" t="e">
        <f>ROUND(Source!EO89,O95)</f>
        <v>#REF!</v>
      </c>
      <c r="Q95" s="5"/>
      <c r="R95" s="5"/>
      <c r="S95" s="5"/>
      <c r="T95" s="5"/>
      <c r="U95" s="5"/>
      <c r="V95" s="5"/>
      <c r="W95" s="5">
        <v>71822</v>
      </c>
      <c r="X95" s="5">
        <v>1</v>
      </c>
      <c r="Y95" s="5">
        <v>71822</v>
      </c>
      <c r="Z95" s="5">
        <v>384625</v>
      </c>
      <c r="AA95" s="5">
        <v>1</v>
      </c>
      <c r="AB95" s="5">
        <v>384625</v>
      </c>
      <c r="IF95">
        <v>-1</v>
      </c>
    </row>
    <row r="96" spans="1:255" x14ac:dyDescent="0.2">
      <c r="A96" s="5">
        <v>50</v>
      </c>
      <c r="B96" s="5">
        <v>0</v>
      </c>
      <c r="C96" s="5">
        <v>0</v>
      </c>
      <c r="D96" s="5">
        <v>1</v>
      </c>
      <c r="E96" s="5">
        <v>227</v>
      </c>
      <c r="F96" s="5">
        <f>ROUND(Source!AX89,O96)</f>
        <v>0</v>
      </c>
      <c r="G96" s="5" t="s">
        <v>144</v>
      </c>
      <c r="H96" s="5" t="s">
        <v>145</v>
      </c>
      <c r="I96" s="5"/>
      <c r="J96" s="5"/>
      <c r="K96" s="5">
        <v>227</v>
      </c>
      <c r="L96" s="5">
        <v>6</v>
      </c>
      <c r="M96" s="5">
        <v>3</v>
      </c>
      <c r="N96" s="5" t="s">
        <v>6</v>
      </c>
      <c r="O96" s="5">
        <v>0</v>
      </c>
      <c r="P96" s="5">
        <f>ROUND(Source!EP89,O96)</f>
        <v>0</v>
      </c>
      <c r="Q96" s="5"/>
      <c r="R96" s="5"/>
      <c r="S96" s="5"/>
      <c r="T96" s="5"/>
      <c r="U96" s="5"/>
      <c r="V96" s="5"/>
      <c r="W96" s="5">
        <v>0</v>
      </c>
      <c r="X96" s="5">
        <v>1</v>
      </c>
      <c r="Y96" s="5">
        <v>0</v>
      </c>
      <c r="Z96" s="5">
        <v>0</v>
      </c>
      <c r="AA96" s="5">
        <v>1</v>
      </c>
      <c r="AB96" s="5">
        <v>0</v>
      </c>
      <c r="IF96">
        <v>-1</v>
      </c>
    </row>
    <row r="97" spans="1:240" x14ac:dyDescent="0.2">
      <c r="A97" s="5">
        <v>50</v>
      </c>
      <c r="B97" s="5">
        <v>0</v>
      </c>
      <c r="C97" s="5">
        <v>0</v>
      </c>
      <c r="D97" s="5">
        <v>1</v>
      </c>
      <c r="E97" s="5">
        <v>228</v>
      </c>
      <c r="F97" s="5" t="e">
        <f>ROUND(Source!AY89,O97)</f>
        <v>#REF!</v>
      </c>
      <c r="G97" s="5" t="s">
        <v>146</v>
      </c>
      <c r="H97" s="5" t="s">
        <v>147</v>
      </c>
      <c r="I97" s="5"/>
      <c r="J97" s="5"/>
      <c r="K97" s="5">
        <v>228</v>
      </c>
      <c r="L97" s="5">
        <v>7</v>
      </c>
      <c r="M97" s="5">
        <v>3</v>
      </c>
      <c r="N97" s="5" t="s">
        <v>6</v>
      </c>
      <c r="O97" s="5">
        <v>0</v>
      </c>
      <c r="P97" s="5" t="e">
        <f>ROUND(Source!EQ89,O97)</f>
        <v>#REF!</v>
      </c>
      <c r="Q97" s="5"/>
      <c r="R97" s="5"/>
      <c r="S97" s="5"/>
      <c r="T97" s="5"/>
      <c r="U97" s="5"/>
      <c r="V97" s="5"/>
      <c r="W97" s="5">
        <v>71822</v>
      </c>
      <c r="X97" s="5">
        <v>1</v>
      </c>
      <c r="Y97" s="5">
        <v>71822</v>
      </c>
      <c r="Z97" s="5">
        <v>384625</v>
      </c>
      <c r="AA97" s="5">
        <v>1</v>
      </c>
      <c r="AB97" s="5">
        <v>384625</v>
      </c>
      <c r="IF97">
        <v>-1</v>
      </c>
    </row>
    <row r="98" spans="1:240" x14ac:dyDescent="0.2">
      <c r="A98" s="5">
        <v>50</v>
      </c>
      <c r="B98" s="5">
        <v>0</v>
      </c>
      <c r="C98" s="5">
        <v>0</v>
      </c>
      <c r="D98" s="5">
        <v>1</v>
      </c>
      <c r="E98" s="5">
        <v>216</v>
      </c>
      <c r="F98" s="5">
        <f>ROUND(Source!AP89,O98)</f>
        <v>0</v>
      </c>
      <c r="G98" s="5" t="s">
        <v>148</v>
      </c>
      <c r="H98" s="5" t="s">
        <v>149</v>
      </c>
      <c r="I98" s="5"/>
      <c r="J98" s="5"/>
      <c r="K98" s="5">
        <v>216</v>
      </c>
      <c r="L98" s="5">
        <v>8</v>
      </c>
      <c r="M98" s="5">
        <v>3</v>
      </c>
      <c r="N98" s="5" t="s">
        <v>6</v>
      </c>
      <c r="O98" s="5">
        <v>0</v>
      </c>
      <c r="P98" s="5">
        <f>ROUND(Source!EH89,O98)</f>
        <v>0</v>
      </c>
      <c r="Q98" s="5"/>
      <c r="R98" s="5"/>
      <c r="S98" s="5"/>
      <c r="T98" s="5"/>
      <c r="U98" s="5"/>
      <c r="V98" s="5"/>
      <c r="W98" s="5">
        <v>0</v>
      </c>
      <c r="X98" s="5">
        <v>1</v>
      </c>
      <c r="Y98" s="5">
        <v>0</v>
      </c>
      <c r="Z98" s="5">
        <v>0</v>
      </c>
      <c r="AA98" s="5">
        <v>1</v>
      </c>
      <c r="AB98" s="5">
        <v>0</v>
      </c>
      <c r="IF98">
        <v>-1</v>
      </c>
    </row>
    <row r="99" spans="1:240" x14ac:dyDescent="0.2">
      <c r="A99" s="5">
        <v>50</v>
      </c>
      <c r="B99" s="5">
        <v>0</v>
      </c>
      <c r="C99" s="5">
        <v>0</v>
      </c>
      <c r="D99" s="5">
        <v>1</v>
      </c>
      <c r="E99" s="5">
        <v>223</v>
      </c>
      <c r="F99" s="5">
        <f>ROUND(Source!AQ89,O99)</f>
        <v>0</v>
      </c>
      <c r="G99" s="5" t="s">
        <v>150</v>
      </c>
      <c r="H99" s="5" t="s">
        <v>151</v>
      </c>
      <c r="I99" s="5"/>
      <c r="J99" s="5"/>
      <c r="K99" s="5">
        <v>223</v>
      </c>
      <c r="L99" s="5">
        <v>9</v>
      </c>
      <c r="M99" s="5">
        <v>3</v>
      </c>
      <c r="N99" s="5" t="s">
        <v>6</v>
      </c>
      <c r="O99" s="5">
        <v>0</v>
      </c>
      <c r="P99" s="5">
        <f>ROUND(Source!EI89,O99)</f>
        <v>0</v>
      </c>
      <c r="Q99" s="5"/>
      <c r="R99" s="5"/>
      <c r="S99" s="5"/>
      <c r="T99" s="5"/>
      <c r="U99" s="5"/>
      <c r="V99" s="5"/>
      <c r="W99" s="5">
        <v>0</v>
      </c>
      <c r="X99" s="5">
        <v>1</v>
      </c>
      <c r="Y99" s="5">
        <v>0</v>
      </c>
      <c r="Z99" s="5">
        <v>0</v>
      </c>
      <c r="AA99" s="5">
        <v>1</v>
      </c>
      <c r="AB99" s="5">
        <v>0</v>
      </c>
      <c r="IF99">
        <v>-1</v>
      </c>
    </row>
    <row r="100" spans="1:240" x14ac:dyDescent="0.2">
      <c r="A100" s="5">
        <v>50</v>
      </c>
      <c r="B100" s="5">
        <v>0</v>
      </c>
      <c r="C100" s="5">
        <v>0</v>
      </c>
      <c r="D100" s="5">
        <v>1</v>
      </c>
      <c r="E100" s="5">
        <v>229</v>
      </c>
      <c r="F100" s="5">
        <f>ROUND(Source!AZ89,O100)</f>
        <v>0</v>
      </c>
      <c r="G100" s="5" t="s">
        <v>152</v>
      </c>
      <c r="H100" s="5" t="s">
        <v>153</v>
      </c>
      <c r="I100" s="5"/>
      <c r="J100" s="5"/>
      <c r="K100" s="5">
        <v>229</v>
      </c>
      <c r="L100" s="5">
        <v>10</v>
      </c>
      <c r="M100" s="5">
        <v>3</v>
      </c>
      <c r="N100" s="5" t="s">
        <v>6</v>
      </c>
      <c r="O100" s="5">
        <v>0</v>
      </c>
      <c r="P100" s="5">
        <f>ROUND(Source!ER89,O100)</f>
        <v>0</v>
      </c>
      <c r="Q100" s="5"/>
      <c r="R100" s="5"/>
      <c r="S100" s="5"/>
      <c r="T100" s="5"/>
      <c r="U100" s="5"/>
      <c r="V100" s="5"/>
      <c r="W100" s="5">
        <v>0</v>
      </c>
      <c r="X100" s="5">
        <v>1</v>
      </c>
      <c r="Y100" s="5">
        <v>0</v>
      </c>
      <c r="Z100" s="5">
        <v>0</v>
      </c>
      <c r="AA100" s="5">
        <v>1</v>
      </c>
      <c r="AB100" s="5">
        <v>0</v>
      </c>
      <c r="IF100">
        <v>-1</v>
      </c>
    </row>
    <row r="101" spans="1:240" x14ac:dyDescent="0.2">
      <c r="A101" s="5">
        <v>50</v>
      </c>
      <c r="B101" s="5">
        <v>0</v>
      </c>
      <c r="C101" s="5">
        <v>0</v>
      </c>
      <c r="D101" s="5">
        <v>1</v>
      </c>
      <c r="E101" s="5">
        <v>203</v>
      </c>
      <c r="F101" s="5" t="e">
        <f>ROUND(Source!Q89,O101)</f>
        <v>#REF!</v>
      </c>
      <c r="G101" s="5" t="s">
        <v>154</v>
      </c>
      <c r="H101" s="5" t="s">
        <v>155</v>
      </c>
      <c r="I101" s="5"/>
      <c r="J101" s="5"/>
      <c r="K101" s="5">
        <v>203</v>
      </c>
      <c r="L101" s="5">
        <v>11</v>
      </c>
      <c r="M101" s="5">
        <v>3</v>
      </c>
      <c r="N101" s="5" t="s">
        <v>6</v>
      </c>
      <c r="O101" s="5">
        <v>0</v>
      </c>
      <c r="P101" s="5" t="e">
        <f>ROUND(Source!DI89,O101)</f>
        <v>#REF!</v>
      </c>
      <c r="Q101" s="5"/>
      <c r="R101" s="5"/>
      <c r="S101" s="5"/>
      <c r="T101" s="5"/>
      <c r="U101" s="5"/>
      <c r="V101" s="5"/>
      <c r="W101" s="5">
        <v>279</v>
      </c>
      <c r="X101" s="5">
        <v>1</v>
      </c>
      <c r="Y101" s="5">
        <v>279</v>
      </c>
      <c r="Z101" s="5">
        <v>2594</v>
      </c>
      <c r="AA101" s="5">
        <v>1</v>
      </c>
      <c r="AB101" s="5">
        <v>2594</v>
      </c>
      <c r="IF101">
        <v>-1</v>
      </c>
    </row>
    <row r="102" spans="1:240" x14ac:dyDescent="0.2">
      <c r="A102" s="5">
        <v>50</v>
      </c>
      <c r="B102" s="5">
        <v>0</v>
      </c>
      <c r="C102" s="5">
        <v>0</v>
      </c>
      <c r="D102" s="5">
        <v>1</v>
      </c>
      <c r="E102" s="5">
        <v>231</v>
      </c>
      <c r="F102" s="5">
        <f>ROUND(Source!BB89,O102)</f>
        <v>0</v>
      </c>
      <c r="G102" s="5" t="s">
        <v>156</v>
      </c>
      <c r="H102" s="5" t="s">
        <v>157</v>
      </c>
      <c r="I102" s="5"/>
      <c r="J102" s="5"/>
      <c r="K102" s="5">
        <v>231</v>
      </c>
      <c r="L102" s="5">
        <v>12</v>
      </c>
      <c r="M102" s="5">
        <v>3</v>
      </c>
      <c r="N102" s="5" t="s">
        <v>6</v>
      </c>
      <c r="O102" s="5">
        <v>0</v>
      </c>
      <c r="P102" s="5">
        <f>ROUND(Source!ET89,O102)</f>
        <v>0</v>
      </c>
      <c r="Q102" s="5"/>
      <c r="R102" s="5"/>
      <c r="S102" s="5"/>
      <c r="T102" s="5"/>
      <c r="U102" s="5"/>
      <c r="V102" s="5"/>
      <c r="W102" s="5">
        <v>0</v>
      </c>
      <c r="X102" s="5">
        <v>1</v>
      </c>
      <c r="Y102" s="5">
        <v>0</v>
      </c>
      <c r="Z102" s="5">
        <v>0</v>
      </c>
      <c r="AA102" s="5">
        <v>1</v>
      </c>
      <c r="AB102" s="5">
        <v>0</v>
      </c>
      <c r="IF102">
        <v>-1</v>
      </c>
    </row>
    <row r="103" spans="1:240" x14ac:dyDescent="0.2">
      <c r="A103" s="5">
        <v>50</v>
      </c>
      <c r="B103" s="5">
        <v>0</v>
      </c>
      <c r="C103" s="5">
        <v>0</v>
      </c>
      <c r="D103" s="5">
        <v>1</v>
      </c>
      <c r="E103" s="5">
        <v>204</v>
      </c>
      <c r="F103" s="5" t="e">
        <f>ROUND(Source!R89,O103)</f>
        <v>#REF!</v>
      </c>
      <c r="G103" s="5" t="s">
        <v>158</v>
      </c>
      <c r="H103" s="5" t="s">
        <v>159</v>
      </c>
      <c r="I103" s="5"/>
      <c r="J103" s="5"/>
      <c r="K103" s="5">
        <v>204</v>
      </c>
      <c r="L103" s="5">
        <v>13</v>
      </c>
      <c r="M103" s="5">
        <v>3</v>
      </c>
      <c r="N103" s="5" t="s">
        <v>6</v>
      </c>
      <c r="O103" s="5">
        <v>0</v>
      </c>
      <c r="P103" s="5" t="e">
        <f>ROUND(Source!DJ89,O103)</f>
        <v>#REF!</v>
      </c>
      <c r="Q103" s="5"/>
      <c r="R103" s="5"/>
      <c r="S103" s="5"/>
      <c r="T103" s="5"/>
      <c r="U103" s="5"/>
      <c r="V103" s="5"/>
      <c r="W103" s="5">
        <v>22</v>
      </c>
      <c r="X103" s="5">
        <v>1</v>
      </c>
      <c r="Y103" s="5">
        <v>22</v>
      </c>
      <c r="Z103" s="5">
        <v>448</v>
      </c>
      <c r="AA103" s="5">
        <v>1</v>
      </c>
      <c r="AB103" s="5">
        <v>448</v>
      </c>
      <c r="IF103">
        <v>-1</v>
      </c>
    </row>
    <row r="104" spans="1:240" x14ac:dyDescent="0.2">
      <c r="A104" s="5">
        <v>50</v>
      </c>
      <c r="B104" s="5">
        <v>0</v>
      </c>
      <c r="C104" s="5">
        <v>0</v>
      </c>
      <c r="D104" s="5">
        <v>1</v>
      </c>
      <c r="E104" s="5">
        <v>205</v>
      </c>
      <c r="F104" s="5" t="e">
        <f>ROUND(Source!S89,O104)</f>
        <v>#REF!</v>
      </c>
      <c r="G104" s="5" t="s">
        <v>160</v>
      </c>
      <c r="H104" s="5" t="s">
        <v>161</v>
      </c>
      <c r="I104" s="5"/>
      <c r="J104" s="5"/>
      <c r="K104" s="5">
        <v>205</v>
      </c>
      <c r="L104" s="5">
        <v>14</v>
      </c>
      <c r="M104" s="5">
        <v>3</v>
      </c>
      <c r="N104" s="5" t="s">
        <v>6</v>
      </c>
      <c r="O104" s="5">
        <v>0</v>
      </c>
      <c r="P104" s="5" t="e">
        <f>ROUND(Source!DK89,O104)</f>
        <v>#REF!</v>
      </c>
      <c r="Q104" s="5"/>
      <c r="R104" s="5"/>
      <c r="S104" s="5"/>
      <c r="T104" s="5"/>
      <c r="U104" s="5"/>
      <c r="V104" s="5"/>
      <c r="W104" s="5">
        <v>4974</v>
      </c>
      <c r="X104" s="5">
        <v>1</v>
      </c>
      <c r="Y104" s="5">
        <v>4974</v>
      </c>
      <c r="Z104" s="5">
        <v>144022</v>
      </c>
      <c r="AA104" s="5">
        <v>1</v>
      </c>
      <c r="AB104" s="5">
        <v>144022</v>
      </c>
      <c r="IF104">
        <v>-1</v>
      </c>
    </row>
    <row r="105" spans="1:240" x14ac:dyDescent="0.2">
      <c r="A105" s="5">
        <v>50</v>
      </c>
      <c r="B105" s="5">
        <v>0</v>
      </c>
      <c r="C105" s="5">
        <v>0</v>
      </c>
      <c r="D105" s="5">
        <v>1</v>
      </c>
      <c r="E105" s="5">
        <v>232</v>
      </c>
      <c r="F105" s="5">
        <f>ROUND(Source!BC89,O105)</f>
        <v>0</v>
      </c>
      <c r="G105" s="5" t="s">
        <v>162</v>
      </c>
      <c r="H105" s="5" t="s">
        <v>163</v>
      </c>
      <c r="I105" s="5"/>
      <c r="J105" s="5"/>
      <c r="K105" s="5">
        <v>232</v>
      </c>
      <c r="L105" s="5">
        <v>15</v>
      </c>
      <c r="M105" s="5">
        <v>3</v>
      </c>
      <c r="N105" s="5" t="s">
        <v>6</v>
      </c>
      <c r="O105" s="5">
        <v>0</v>
      </c>
      <c r="P105" s="5">
        <f>ROUND(Source!EU89,O105)</f>
        <v>0</v>
      </c>
      <c r="Q105" s="5"/>
      <c r="R105" s="5"/>
      <c r="S105" s="5"/>
      <c r="T105" s="5"/>
      <c r="U105" s="5"/>
      <c r="V105" s="5"/>
      <c r="W105" s="5">
        <v>0</v>
      </c>
      <c r="X105" s="5">
        <v>1</v>
      </c>
      <c r="Y105" s="5">
        <v>0</v>
      </c>
      <c r="Z105" s="5">
        <v>0</v>
      </c>
      <c r="AA105" s="5">
        <v>1</v>
      </c>
      <c r="AB105" s="5">
        <v>0</v>
      </c>
      <c r="IF105">
        <v>-1</v>
      </c>
    </row>
    <row r="106" spans="1:240" x14ac:dyDescent="0.2">
      <c r="A106" s="5">
        <v>50</v>
      </c>
      <c r="B106" s="5">
        <v>0</v>
      </c>
      <c r="C106" s="5">
        <v>0</v>
      </c>
      <c r="D106" s="5">
        <v>1</v>
      </c>
      <c r="E106" s="5">
        <v>214</v>
      </c>
      <c r="F106" s="5" t="e">
        <f>ROUND(Source!AS89,O106)</f>
        <v>#REF!</v>
      </c>
      <c r="G106" s="5" t="s">
        <v>164</v>
      </c>
      <c r="H106" s="5" t="s">
        <v>165</v>
      </c>
      <c r="I106" s="5"/>
      <c r="J106" s="5"/>
      <c r="K106" s="5">
        <v>214</v>
      </c>
      <c r="L106" s="5">
        <v>16</v>
      </c>
      <c r="M106" s="5">
        <v>3</v>
      </c>
      <c r="N106" s="5" t="s">
        <v>6</v>
      </c>
      <c r="O106" s="5">
        <v>0</v>
      </c>
      <c r="P106" s="5" t="e">
        <f>ROUND(Source!EK89,O106)</f>
        <v>#REF!</v>
      </c>
      <c r="Q106" s="5"/>
      <c r="R106" s="5"/>
      <c r="S106" s="5"/>
      <c r="T106" s="5"/>
      <c r="U106" s="5"/>
      <c r="V106" s="5"/>
      <c r="W106" s="5">
        <v>86117</v>
      </c>
      <c r="X106" s="5">
        <v>1</v>
      </c>
      <c r="Y106" s="5">
        <v>86117</v>
      </c>
      <c r="Z106" s="5">
        <v>771062</v>
      </c>
      <c r="AA106" s="5">
        <v>1</v>
      </c>
      <c r="AB106" s="5">
        <v>771062</v>
      </c>
      <c r="IF106">
        <v>-1</v>
      </c>
    </row>
    <row r="107" spans="1:240" x14ac:dyDescent="0.2">
      <c r="A107" s="5">
        <v>50</v>
      </c>
      <c r="B107" s="5">
        <v>0</v>
      </c>
      <c r="C107" s="5">
        <v>0</v>
      </c>
      <c r="D107" s="5">
        <v>1</v>
      </c>
      <c r="E107" s="5">
        <v>215</v>
      </c>
      <c r="F107" s="5">
        <f>ROUND(Source!AT89,O107)</f>
        <v>0</v>
      </c>
      <c r="G107" s="5" t="s">
        <v>166</v>
      </c>
      <c r="H107" s="5" t="s">
        <v>167</v>
      </c>
      <c r="I107" s="5"/>
      <c r="J107" s="5"/>
      <c r="K107" s="5">
        <v>215</v>
      </c>
      <c r="L107" s="5">
        <v>17</v>
      </c>
      <c r="M107" s="5">
        <v>3</v>
      </c>
      <c r="N107" s="5" t="s">
        <v>6</v>
      </c>
      <c r="O107" s="5">
        <v>0</v>
      </c>
      <c r="P107" s="5">
        <f>ROUND(Source!EL89,O107)</f>
        <v>0</v>
      </c>
      <c r="Q107" s="5"/>
      <c r="R107" s="5"/>
      <c r="S107" s="5"/>
      <c r="T107" s="5"/>
      <c r="U107" s="5"/>
      <c r="V107" s="5"/>
      <c r="W107" s="5">
        <v>0</v>
      </c>
      <c r="X107" s="5">
        <v>1</v>
      </c>
      <c r="Y107" s="5">
        <v>0</v>
      </c>
      <c r="Z107" s="5">
        <v>0</v>
      </c>
      <c r="AA107" s="5">
        <v>1</v>
      </c>
      <c r="AB107" s="5">
        <v>0</v>
      </c>
      <c r="IF107">
        <v>-1</v>
      </c>
    </row>
    <row r="108" spans="1:240" x14ac:dyDescent="0.2">
      <c r="A108" s="5">
        <v>50</v>
      </c>
      <c r="B108" s="5">
        <v>0</v>
      </c>
      <c r="C108" s="5">
        <v>0</v>
      </c>
      <c r="D108" s="5">
        <v>1</v>
      </c>
      <c r="E108" s="5">
        <v>217</v>
      </c>
      <c r="F108" s="5">
        <f>ROUND(Source!AU89,O108)</f>
        <v>0</v>
      </c>
      <c r="G108" s="5" t="s">
        <v>168</v>
      </c>
      <c r="H108" s="5" t="s">
        <v>169</v>
      </c>
      <c r="I108" s="5"/>
      <c r="J108" s="5"/>
      <c r="K108" s="5">
        <v>217</v>
      </c>
      <c r="L108" s="5">
        <v>18</v>
      </c>
      <c r="M108" s="5">
        <v>3</v>
      </c>
      <c r="N108" s="5" t="s">
        <v>6</v>
      </c>
      <c r="O108" s="5">
        <v>0</v>
      </c>
      <c r="P108" s="5">
        <f>ROUND(Source!EM89,O108)</f>
        <v>0</v>
      </c>
      <c r="Q108" s="5"/>
      <c r="R108" s="5"/>
      <c r="S108" s="5"/>
      <c r="T108" s="5"/>
      <c r="U108" s="5"/>
      <c r="V108" s="5"/>
      <c r="W108" s="5">
        <v>0</v>
      </c>
      <c r="X108" s="5">
        <v>1</v>
      </c>
      <c r="Y108" s="5">
        <v>0</v>
      </c>
      <c r="Z108" s="5">
        <v>0</v>
      </c>
      <c r="AA108" s="5">
        <v>1</v>
      </c>
      <c r="AB108" s="5">
        <v>0</v>
      </c>
      <c r="IF108">
        <v>-1</v>
      </c>
    </row>
    <row r="109" spans="1:240" x14ac:dyDescent="0.2">
      <c r="A109" s="5">
        <v>50</v>
      </c>
      <c r="B109" s="5">
        <v>0</v>
      </c>
      <c r="C109" s="5">
        <v>0</v>
      </c>
      <c r="D109" s="5">
        <v>1</v>
      </c>
      <c r="E109" s="5">
        <v>230</v>
      </c>
      <c r="F109" s="5" t="e">
        <f>ROUND(Source!BA89,O109)</f>
        <v>#REF!</v>
      </c>
      <c r="G109" s="5" t="s">
        <v>170</v>
      </c>
      <c r="H109" s="5" t="s">
        <v>171</v>
      </c>
      <c r="I109" s="5"/>
      <c r="J109" s="5"/>
      <c r="K109" s="5">
        <v>230</v>
      </c>
      <c r="L109" s="5">
        <v>19</v>
      </c>
      <c r="M109" s="5">
        <v>3</v>
      </c>
      <c r="N109" s="5" t="s">
        <v>6</v>
      </c>
      <c r="O109" s="5">
        <v>0</v>
      </c>
      <c r="P109" s="5" t="e">
        <f>ROUND(Source!ES89,O109)</f>
        <v>#REF!</v>
      </c>
      <c r="Q109" s="5"/>
      <c r="R109" s="5"/>
      <c r="S109" s="5"/>
      <c r="T109" s="5"/>
      <c r="U109" s="5"/>
      <c r="V109" s="5"/>
      <c r="W109" s="5">
        <v>0</v>
      </c>
      <c r="X109" s="5">
        <v>1</v>
      </c>
      <c r="Y109" s="5">
        <v>0</v>
      </c>
      <c r="Z109" s="5">
        <v>0</v>
      </c>
      <c r="AA109" s="5">
        <v>1</v>
      </c>
      <c r="AB109" s="5">
        <v>0</v>
      </c>
      <c r="IF109">
        <v>-1</v>
      </c>
    </row>
    <row r="110" spans="1:240" x14ac:dyDescent="0.2">
      <c r="A110" s="5">
        <v>50</v>
      </c>
      <c r="B110" s="5">
        <v>0</v>
      </c>
      <c r="C110" s="5">
        <v>0</v>
      </c>
      <c r="D110" s="5">
        <v>1</v>
      </c>
      <c r="E110" s="5">
        <v>206</v>
      </c>
      <c r="F110" s="5" t="e">
        <f>ROUND(Source!T89,O110)</f>
        <v>#REF!</v>
      </c>
      <c r="G110" s="5" t="s">
        <v>172</v>
      </c>
      <c r="H110" s="5" t="s">
        <v>173</v>
      </c>
      <c r="I110" s="5"/>
      <c r="J110" s="5"/>
      <c r="K110" s="5">
        <v>206</v>
      </c>
      <c r="L110" s="5">
        <v>20</v>
      </c>
      <c r="M110" s="5">
        <v>3</v>
      </c>
      <c r="N110" s="5" t="s">
        <v>6</v>
      </c>
      <c r="O110" s="5">
        <v>0</v>
      </c>
      <c r="P110" s="5" t="e">
        <f>ROUND(Source!DL89,O110)</f>
        <v>#REF!</v>
      </c>
      <c r="Q110" s="5"/>
      <c r="R110" s="5"/>
      <c r="S110" s="5"/>
      <c r="T110" s="5"/>
      <c r="U110" s="5"/>
      <c r="V110" s="5"/>
      <c r="W110" s="5">
        <v>0</v>
      </c>
      <c r="X110" s="5">
        <v>1</v>
      </c>
      <c r="Y110" s="5">
        <v>0</v>
      </c>
      <c r="Z110" s="5">
        <v>0</v>
      </c>
      <c r="AA110" s="5">
        <v>1</v>
      </c>
      <c r="AB110" s="5">
        <v>0</v>
      </c>
      <c r="IF110">
        <v>-1</v>
      </c>
    </row>
    <row r="111" spans="1:240" x14ac:dyDescent="0.2">
      <c r="A111" s="5">
        <v>50</v>
      </c>
      <c r="B111" s="5">
        <v>0</v>
      </c>
      <c r="C111" s="5">
        <v>0</v>
      </c>
      <c r="D111" s="5">
        <v>1</v>
      </c>
      <c r="E111" s="5">
        <v>207</v>
      </c>
      <c r="F111" s="5" t="e">
        <f>Source!U89</f>
        <v>#REF!</v>
      </c>
      <c r="G111" s="5" t="s">
        <v>174</v>
      </c>
      <c r="H111" s="5" t="s">
        <v>175</v>
      </c>
      <c r="I111" s="5"/>
      <c r="J111" s="5"/>
      <c r="K111" s="5">
        <v>207</v>
      </c>
      <c r="L111" s="5">
        <v>21</v>
      </c>
      <c r="M111" s="5">
        <v>3</v>
      </c>
      <c r="N111" s="5" t="s">
        <v>6</v>
      </c>
      <c r="O111" s="5">
        <v>-1</v>
      </c>
      <c r="P111" s="5" t="e">
        <f>Source!DM89</f>
        <v>#REF!</v>
      </c>
      <c r="Q111" s="5"/>
      <c r="R111" s="5"/>
      <c r="S111" s="5"/>
      <c r="T111" s="5"/>
      <c r="U111" s="5"/>
      <c r="V111" s="5"/>
      <c r="W111" s="5">
        <v>545.16736000000003</v>
      </c>
      <c r="X111" s="5">
        <v>1</v>
      </c>
      <c r="Y111" s="5">
        <v>545.16736000000003</v>
      </c>
      <c r="Z111" s="5">
        <v>545.16736000000003</v>
      </c>
      <c r="AA111" s="5">
        <v>1</v>
      </c>
      <c r="AB111" s="5">
        <v>545.16736000000003</v>
      </c>
      <c r="IF111">
        <v>-1</v>
      </c>
    </row>
    <row r="112" spans="1:240" x14ac:dyDescent="0.2">
      <c r="A112" s="5">
        <v>50</v>
      </c>
      <c r="B112" s="5">
        <v>0</v>
      </c>
      <c r="C112" s="5">
        <v>0</v>
      </c>
      <c r="D112" s="5">
        <v>1</v>
      </c>
      <c r="E112" s="5">
        <v>208</v>
      </c>
      <c r="F112" s="5" t="e">
        <f>Source!V89</f>
        <v>#REF!</v>
      </c>
      <c r="G112" s="5" t="s">
        <v>176</v>
      </c>
      <c r="H112" s="5" t="s">
        <v>177</v>
      </c>
      <c r="I112" s="5"/>
      <c r="J112" s="5"/>
      <c r="K112" s="5">
        <v>208</v>
      </c>
      <c r="L112" s="5">
        <v>22</v>
      </c>
      <c r="M112" s="5">
        <v>3</v>
      </c>
      <c r="N112" s="5" t="s">
        <v>6</v>
      </c>
      <c r="O112" s="5">
        <v>-1</v>
      </c>
      <c r="P112" s="5" t="e">
        <f>Source!DN89</f>
        <v>#REF!</v>
      </c>
      <c r="Q112" s="5"/>
      <c r="R112" s="5"/>
      <c r="S112" s="5"/>
      <c r="T112" s="5"/>
      <c r="U112" s="5"/>
      <c r="V112" s="5"/>
      <c r="W112" s="5">
        <v>1.65984</v>
      </c>
      <c r="X112" s="5">
        <v>1</v>
      </c>
      <c r="Y112" s="5">
        <v>1.65984</v>
      </c>
      <c r="Z112" s="5">
        <v>1.65984</v>
      </c>
      <c r="AA112" s="5">
        <v>1</v>
      </c>
      <c r="AB112" s="5">
        <v>1.65984</v>
      </c>
      <c r="IF112">
        <v>-1</v>
      </c>
    </row>
    <row r="113" spans="1:255" x14ac:dyDescent="0.2">
      <c r="A113" s="5">
        <v>50</v>
      </c>
      <c r="B113" s="5">
        <v>0</v>
      </c>
      <c r="C113" s="5">
        <v>0</v>
      </c>
      <c r="D113" s="5">
        <v>1</v>
      </c>
      <c r="E113" s="5">
        <v>209</v>
      </c>
      <c r="F113" s="5" t="e">
        <f>ROUND(Source!W89,O113)</f>
        <v>#REF!</v>
      </c>
      <c r="G113" s="5" t="s">
        <v>178</v>
      </c>
      <c r="H113" s="5" t="s">
        <v>179</v>
      </c>
      <c r="I113" s="5"/>
      <c r="J113" s="5"/>
      <c r="K113" s="5">
        <v>209</v>
      </c>
      <c r="L113" s="5">
        <v>23</v>
      </c>
      <c r="M113" s="5">
        <v>3</v>
      </c>
      <c r="N113" s="5" t="s">
        <v>6</v>
      </c>
      <c r="O113" s="5">
        <v>0</v>
      </c>
      <c r="P113" s="5" t="e">
        <f>ROUND(Source!DO89,O113)</f>
        <v>#REF!</v>
      </c>
      <c r="Q113" s="5"/>
      <c r="R113" s="5"/>
      <c r="S113" s="5"/>
      <c r="T113" s="5"/>
      <c r="U113" s="5"/>
      <c r="V113" s="5"/>
      <c r="W113" s="5">
        <v>55</v>
      </c>
      <c r="X113" s="5">
        <v>1</v>
      </c>
      <c r="Y113" s="5">
        <v>55</v>
      </c>
      <c r="Z113" s="5">
        <v>55</v>
      </c>
      <c r="AA113" s="5">
        <v>1</v>
      </c>
      <c r="AB113" s="5">
        <v>55</v>
      </c>
      <c r="IF113">
        <v>-1</v>
      </c>
    </row>
    <row r="114" spans="1:255" x14ac:dyDescent="0.2">
      <c r="A114" s="5">
        <v>50</v>
      </c>
      <c r="B114" s="5">
        <v>0</v>
      </c>
      <c r="C114" s="5">
        <v>0</v>
      </c>
      <c r="D114" s="5">
        <v>1</v>
      </c>
      <c r="E114" s="5">
        <v>233</v>
      </c>
      <c r="F114" s="5">
        <f>ROUND(Source!BD89,O114)</f>
        <v>0</v>
      </c>
      <c r="G114" s="5" t="s">
        <v>180</v>
      </c>
      <c r="H114" s="5" t="s">
        <v>181</v>
      </c>
      <c r="I114" s="5"/>
      <c r="J114" s="5"/>
      <c r="K114" s="5">
        <v>233</v>
      </c>
      <c r="L114" s="5">
        <v>24</v>
      </c>
      <c r="M114" s="5">
        <v>3</v>
      </c>
      <c r="N114" s="5" t="s">
        <v>6</v>
      </c>
      <c r="O114" s="5">
        <v>0</v>
      </c>
      <c r="P114" s="5">
        <f>ROUND(Source!EV89,O114)</f>
        <v>0</v>
      </c>
      <c r="Q114" s="5"/>
      <c r="R114" s="5"/>
      <c r="S114" s="5"/>
      <c r="T114" s="5"/>
      <c r="U114" s="5"/>
      <c r="V114" s="5"/>
      <c r="W114" s="5">
        <v>0</v>
      </c>
      <c r="X114" s="5">
        <v>1</v>
      </c>
      <c r="Y114" s="5">
        <v>0</v>
      </c>
      <c r="Z114" s="5">
        <v>0</v>
      </c>
      <c r="AA114" s="5">
        <v>1</v>
      </c>
      <c r="AB114" s="5">
        <v>0</v>
      </c>
      <c r="IF114">
        <v>-1</v>
      </c>
    </row>
    <row r="115" spans="1:255" x14ac:dyDescent="0.2">
      <c r="A115" s="5">
        <v>50</v>
      </c>
      <c r="B115" s="5">
        <v>0</v>
      </c>
      <c r="C115" s="5">
        <v>0</v>
      </c>
      <c r="D115" s="5">
        <v>1</v>
      </c>
      <c r="E115" s="5">
        <v>210</v>
      </c>
      <c r="F115" s="5" t="e">
        <f>ROUND(Source!X89,O115)</f>
        <v>#REF!</v>
      </c>
      <c r="G115" s="5" t="s">
        <v>182</v>
      </c>
      <c r="H115" s="5" t="s">
        <v>183</v>
      </c>
      <c r="I115" s="5"/>
      <c r="J115" s="5"/>
      <c r="K115" s="5">
        <v>210</v>
      </c>
      <c r="L115" s="5">
        <v>25</v>
      </c>
      <c r="M115" s="5">
        <v>3</v>
      </c>
      <c r="N115" s="5" t="s">
        <v>6</v>
      </c>
      <c r="O115" s="5">
        <v>0</v>
      </c>
      <c r="P115" s="5" t="e">
        <f>ROUND(Source!DP89,O115)</f>
        <v>#REF!</v>
      </c>
      <c r="Q115" s="5"/>
      <c r="R115" s="5"/>
      <c r="S115" s="5"/>
      <c r="T115" s="5"/>
      <c r="U115" s="5"/>
      <c r="V115" s="5"/>
      <c r="W115" s="5">
        <v>5895</v>
      </c>
      <c r="X115" s="5">
        <v>1</v>
      </c>
      <c r="Y115" s="5">
        <v>5895</v>
      </c>
      <c r="Z115" s="5">
        <v>161807</v>
      </c>
      <c r="AA115" s="5">
        <v>1</v>
      </c>
      <c r="AB115" s="5">
        <v>161807</v>
      </c>
      <c r="IF115">
        <v>-1</v>
      </c>
    </row>
    <row r="116" spans="1:255" x14ac:dyDescent="0.2">
      <c r="A116" s="5">
        <v>50</v>
      </c>
      <c r="B116" s="5">
        <v>0</v>
      </c>
      <c r="C116" s="5">
        <v>0</v>
      </c>
      <c r="D116" s="5">
        <v>1</v>
      </c>
      <c r="E116" s="5">
        <v>211</v>
      </c>
      <c r="F116" s="5" t="e">
        <f>ROUND(Source!Y89,O116)</f>
        <v>#REF!</v>
      </c>
      <c r="G116" s="5" t="s">
        <v>184</v>
      </c>
      <c r="H116" s="5" t="s">
        <v>185</v>
      </c>
      <c r="I116" s="5"/>
      <c r="J116" s="5"/>
      <c r="K116" s="5">
        <v>211</v>
      </c>
      <c r="L116" s="5">
        <v>26</v>
      </c>
      <c r="M116" s="5">
        <v>3</v>
      </c>
      <c r="N116" s="5" t="s">
        <v>6</v>
      </c>
      <c r="O116" s="5">
        <v>0</v>
      </c>
      <c r="P116" s="5" t="e">
        <f>ROUND(Source!DQ89,O116)</f>
        <v>#REF!</v>
      </c>
      <c r="Q116" s="5"/>
      <c r="R116" s="5"/>
      <c r="S116" s="5"/>
      <c r="T116" s="5"/>
      <c r="U116" s="5"/>
      <c r="V116" s="5"/>
      <c r="W116" s="5">
        <v>3147</v>
      </c>
      <c r="X116" s="5">
        <v>1</v>
      </c>
      <c r="Y116" s="5">
        <v>3147</v>
      </c>
      <c r="Z116" s="5">
        <v>78014</v>
      </c>
      <c r="AA116" s="5">
        <v>1</v>
      </c>
      <c r="AB116" s="5">
        <v>78014</v>
      </c>
      <c r="IF116">
        <v>-1</v>
      </c>
    </row>
    <row r="117" spans="1:255" x14ac:dyDescent="0.2">
      <c r="A117" s="5">
        <v>50</v>
      </c>
      <c r="B117" s="5">
        <v>0</v>
      </c>
      <c r="C117" s="5">
        <v>0</v>
      </c>
      <c r="D117" s="5">
        <v>1</v>
      </c>
      <c r="E117" s="5">
        <v>224</v>
      </c>
      <c r="F117" s="5" t="e">
        <f>ROUND(Source!AR89,O117)</f>
        <v>#REF!</v>
      </c>
      <c r="G117" s="5" t="s">
        <v>186</v>
      </c>
      <c r="H117" s="5" t="s">
        <v>187</v>
      </c>
      <c r="I117" s="5"/>
      <c r="J117" s="5"/>
      <c r="K117" s="5">
        <v>224</v>
      </c>
      <c r="L117" s="5">
        <v>27</v>
      </c>
      <c r="M117" s="5">
        <v>3</v>
      </c>
      <c r="N117" s="5" t="s">
        <v>6</v>
      </c>
      <c r="O117" s="5">
        <v>0</v>
      </c>
      <c r="P117" s="5" t="e">
        <f>ROUND(Source!EJ89,O117)</f>
        <v>#REF!</v>
      </c>
      <c r="Q117" s="5"/>
      <c r="R117" s="5"/>
      <c r="S117" s="5"/>
      <c r="T117" s="5"/>
      <c r="U117" s="5"/>
      <c r="V117" s="5"/>
      <c r="W117" s="5">
        <v>86117</v>
      </c>
      <c r="X117" s="5">
        <v>1</v>
      </c>
      <c r="Y117" s="5">
        <v>86117</v>
      </c>
      <c r="Z117" s="5">
        <v>771062</v>
      </c>
      <c r="AA117" s="5">
        <v>1</v>
      </c>
      <c r="AB117" s="5">
        <v>771062</v>
      </c>
      <c r="IF117">
        <v>-1</v>
      </c>
    </row>
    <row r="118" spans="1:255" x14ac:dyDescent="0.2">
      <c r="IF118">
        <v>-1</v>
      </c>
    </row>
    <row r="119" spans="1:255" x14ac:dyDescent="0.2">
      <c r="A119" s="1">
        <v>4</v>
      </c>
      <c r="B119" s="1">
        <v>1</v>
      </c>
      <c r="C119" s="1"/>
      <c r="D119" s="1">
        <f>ROW(A154)</f>
        <v>154</v>
      </c>
      <c r="E119" s="1"/>
      <c r="F119" s="1" t="s">
        <v>16</v>
      </c>
      <c r="G119" s="1" t="s">
        <v>188</v>
      </c>
      <c r="H119" s="1" t="s">
        <v>6</v>
      </c>
      <c r="I119" s="1">
        <v>0</v>
      </c>
      <c r="J119" s="1"/>
      <c r="K119" s="1">
        <v>0</v>
      </c>
      <c r="L119" s="1"/>
      <c r="M119" s="1" t="s">
        <v>6</v>
      </c>
      <c r="N119" s="1"/>
      <c r="O119" s="1"/>
      <c r="P119" s="1"/>
      <c r="Q119" s="1"/>
      <c r="R119" s="1"/>
      <c r="S119" s="1">
        <v>0</v>
      </c>
      <c r="T119" s="1">
        <v>0</v>
      </c>
      <c r="U119" s="1" t="s">
        <v>6</v>
      </c>
      <c r="V119" s="1">
        <v>0</v>
      </c>
      <c r="W119" s="1"/>
      <c r="X119" s="1"/>
      <c r="Y119" s="1"/>
      <c r="Z119" s="1"/>
      <c r="AA119" s="1"/>
      <c r="AB119" s="1" t="s">
        <v>6</v>
      </c>
      <c r="AC119" s="1" t="s">
        <v>6</v>
      </c>
      <c r="AD119" s="1" t="s">
        <v>6</v>
      </c>
      <c r="AE119" s="1" t="s">
        <v>6</v>
      </c>
      <c r="AF119" s="1" t="s">
        <v>6</v>
      </c>
      <c r="AG119" s="1" t="s">
        <v>6</v>
      </c>
      <c r="AH119" s="1"/>
      <c r="AI119" s="1"/>
      <c r="AJ119" s="1"/>
      <c r="AK119" s="1"/>
      <c r="AL119" s="1"/>
      <c r="AM119" s="1"/>
      <c r="AN119" s="1"/>
      <c r="AO119" s="1"/>
      <c r="AP119" s="1" t="s">
        <v>6</v>
      </c>
      <c r="AQ119" s="1" t="s">
        <v>6</v>
      </c>
      <c r="AR119" s="1" t="s">
        <v>6</v>
      </c>
      <c r="AS119" s="1"/>
      <c r="AT119" s="1"/>
      <c r="AU119" s="1"/>
      <c r="AV119" s="1"/>
      <c r="AW119" s="1"/>
      <c r="AX119" s="1"/>
      <c r="AY119" s="1"/>
      <c r="AZ119" s="1" t="s">
        <v>6</v>
      </c>
      <c r="BA119" s="1"/>
      <c r="BB119" s="1" t="s">
        <v>6</v>
      </c>
      <c r="BC119" s="1" t="s">
        <v>6</v>
      </c>
      <c r="BD119" s="1" t="s">
        <v>6</v>
      </c>
      <c r="BE119" s="1" t="s">
        <v>6</v>
      </c>
      <c r="BF119" s="1" t="s">
        <v>6</v>
      </c>
      <c r="BG119" s="1" t="s">
        <v>6</v>
      </c>
      <c r="BH119" s="1" t="s">
        <v>6</v>
      </c>
      <c r="BI119" s="1" t="s">
        <v>6</v>
      </c>
      <c r="BJ119" s="1" t="s">
        <v>6</v>
      </c>
      <c r="BK119" s="1" t="s">
        <v>6</v>
      </c>
      <c r="BL119" s="1" t="s">
        <v>6</v>
      </c>
      <c r="BM119" s="1" t="s">
        <v>6</v>
      </c>
      <c r="BN119" s="1" t="s">
        <v>6</v>
      </c>
      <c r="BO119" s="1" t="s">
        <v>6</v>
      </c>
      <c r="BP119" s="1" t="s">
        <v>6</v>
      </c>
      <c r="BQ119" s="1"/>
      <c r="BR119" s="1"/>
      <c r="BS119" s="1"/>
      <c r="BT119" s="1"/>
      <c r="BU119" s="1"/>
      <c r="BV119" s="1"/>
      <c r="BW119" s="1"/>
      <c r="BX119" s="1">
        <v>0</v>
      </c>
      <c r="BY119" s="1"/>
      <c r="BZ119" s="1"/>
      <c r="CA119" s="1"/>
      <c r="CB119" s="1"/>
      <c r="CC119" s="1"/>
      <c r="CD119" s="1"/>
      <c r="CE119" s="1"/>
      <c r="CF119" s="1"/>
      <c r="CG119" s="1"/>
      <c r="CH119" s="1"/>
      <c r="CI119" s="1"/>
      <c r="CJ119" s="1">
        <v>0</v>
      </c>
      <c r="IF119">
        <v>-1</v>
      </c>
    </row>
    <row r="120" spans="1:255" x14ac:dyDescent="0.2">
      <c r="IF120">
        <v>-1</v>
      </c>
    </row>
    <row r="121" spans="1:255" x14ac:dyDescent="0.2">
      <c r="A121" s="3">
        <v>52</v>
      </c>
      <c r="B121" s="3">
        <f t="shared" ref="B121:G121" si="102">B154</f>
        <v>1</v>
      </c>
      <c r="C121" s="3">
        <f t="shared" si="102"/>
        <v>4</v>
      </c>
      <c r="D121" s="3">
        <f t="shared" si="102"/>
        <v>119</v>
      </c>
      <c r="E121" s="3">
        <f t="shared" si="102"/>
        <v>0</v>
      </c>
      <c r="F121" s="3" t="str">
        <f t="shared" si="102"/>
        <v>Новый раздел</v>
      </c>
      <c r="G121" s="3" t="str">
        <f t="shared" si="102"/>
        <v>Перегородка с/уз котельной</v>
      </c>
      <c r="H121" s="3"/>
      <c r="I121" s="3"/>
      <c r="J121" s="3"/>
      <c r="K121" s="3"/>
      <c r="L121" s="3"/>
      <c r="M121" s="3"/>
      <c r="N121" s="3"/>
      <c r="O121" s="3">
        <f t="shared" ref="O121:AT121" si="103">O154</f>
        <v>903</v>
      </c>
      <c r="P121" s="3">
        <f t="shared" si="103"/>
        <v>815</v>
      </c>
      <c r="Q121" s="3">
        <f t="shared" si="103"/>
        <v>3</v>
      </c>
      <c r="R121" s="3">
        <f t="shared" si="103"/>
        <v>0</v>
      </c>
      <c r="S121" s="3">
        <f t="shared" si="103"/>
        <v>85</v>
      </c>
      <c r="T121" s="3">
        <f t="shared" si="103"/>
        <v>0</v>
      </c>
      <c r="U121" s="3">
        <f t="shared" si="103"/>
        <v>9.27</v>
      </c>
      <c r="V121" s="3">
        <f t="shared" si="103"/>
        <v>0</v>
      </c>
      <c r="W121" s="3">
        <f t="shared" si="103"/>
        <v>1</v>
      </c>
      <c r="X121" s="3">
        <f t="shared" si="103"/>
        <v>100</v>
      </c>
      <c r="Y121" s="3">
        <f t="shared" si="103"/>
        <v>54</v>
      </c>
      <c r="Z121" s="3">
        <f t="shared" si="103"/>
        <v>0</v>
      </c>
      <c r="AA121" s="3">
        <f t="shared" si="103"/>
        <v>0</v>
      </c>
      <c r="AB121" s="3">
        <f t="shared" si="103"/>
        <v>903</v>
      </c>
      <c r="AC121" s="3">
        <f t="shared" si="103"/>
        <v>815</v>
      </c>
      <c r="AD121" s="3">
        <f t="shared" si="103"/>
        <v>3</v>
      </c>
      <c r="AE121" s="3">
        <f t="shared" si="103"/>
        <v>0</v>
      </c>
      <c r="AF121" s="3">
        <f t="shared" si="103"/>
        <v>85</v>
      </c>
      <c r="AG121" s="3">
        <f t="shared" si="103"/>
        <v>0</v>
      </c>
      <c r="AH121" s="3">
        <f t="shared" si="103"/>
        <v>9.27</v>
      </c>
      <c r="AI121" s="3">
        <f t="shared" si="103"/>
        <v>0</v>
      </c>
      <c r="AJ121" s="3">
        <f t="shared" si="103"/>
        <v>1</v>
      </c>
      <c r="AK121" s="3">
        <f t="shared" si="103"/>
        <v>100</v>
      </c>
      <c r="AL121" s="3">
        <f t="shared" si="103"/>
        <v>54</v>
      </c>
      <c r="AM121" s="3">
        <f t="shared" si="103"/>
        <v>0</v>
      </c>
      <c r="AN121" s="3">
        <f t="shared" si="103"/>
        <v>0</v>
      </c>
      <c r="AO121" s="3">
        <f t="shared" si="103"/>
        <v>0</v>
      </c>
      <c r="AP121" s="3">
        <f t="shared" si="103"/>
        <v>0</v>
      </c>
      <c r="AQ121" s="3">
        <f t="shared" si="103"/>
        <v>0</v>
      </c>
      <c r="AR121" s="3">
        <f t="shared" si="103"/>
        <v>1057</v>
      </c>
      <c r="AS121" s="3">
        <f t="shared" si="103"/>
        <v>1057</v>
      </c>
      <c r="AT121" s="3">
        <f t="shared" si="103"/>
        <v>0</v>
      </c>
      <c r="AU121" s="3">
        <f t="shared" ref="AU121:BZ121" si="104">AU154</f>
        <v>0</v>
      </c>
      <c r="AV121" s="3">
        <f t="shared" si="104"/>
        <v>815</v>
      </c>
      <c r="AW121" s="3">
        <f t="shared" si="104"/>
        <v>815</v>
      </c>
      <c r="AX121" s="3">
        <f t="shared" si="104"/>
        <v>0</v>
      </c>
      <c r="AY121" s="3">
        <f t="shared" si="104"/>
        <v>815</v>
      </c>
      <c r="AZ121" s="3">
        <f t="shared" si="104"/>
        <v>0</v>
      </c>
      <c r="BA121" s="3">
        <f t="shared" si="104"/>
        <v>0</v>
      </c>
      <c r="BB121" s="3">
        <f t="shared" si="104"/>
        <v>0</v>
      </c>
      <c r="BC121" s="3">
        <f t="shared" si="104"/>
        <v>0</v>
      </c>
      <c r="BD121" s="3">
        <f t="shared" si="104"/>
        <v>0</v>
      </c>
      <c r="BE121" s="3">
        <f t="shared" si="104"/>
        <v>0</v>
      </c>
      <c r="BF121" s="3">
        <f t="shared" si="104"/>
        <v>0</v>
      </c>
      <c r="BG121" s="3">
        <f t="shared" si="104"/>
        <v>0</v>
      </c>
      <c r="BH121" s="3">
        <f t="shared" si="104"/>
        <v>0</v>
      </c>
      <c r="BI121" s="3">
        <f t="shared" si="104"/>
        <v>0</v>
      </c>
      <c r="BJ121" s="3">
        <f t="shared" si="104"/>
        <v>0</v>
      </c>
      <c r="BK121" s="3">
        <f t="shared" si="104"/>
        <v>0</v>
      </c>
      <c r="BL121" s="3">
        <f t="shared" si="104"/>
        <v>0</v>
      </c>
      <c r="BM121" s="3">
        <f t="shared" si="104"/>
        <v>0</v>
      </c>
      <c r="BN121" s="3">
        <f t="shared" si="104"/>
        <v>0</v>
      </c>
      <c r="BO121" s="3">
        <f t="shared" si="104"/>
        <v>0</v>
      </c>
      <c r="BP121" s="3">
        <f t="shared" si="104"/>
        <v>0</v>
      </c>
      <c r="BQ121" s="3">
        <f t="shared" si="104"/>
        <v>0</v>
      </c>
      <c r="BR121" s="3">
        <f t="shared" si="104"/>
        <v>0</v>
      </c>
      <c r="BS121" s="3">
        <f t="shared" si="104"/>
        <v>0</v>
      </c>
      <c r="BT121" s="3">
        <f t="shared" si="104"/>
        <v>0</v>
      </c>
      <c r="BU121" s="3">
        <f t="shared" si="104"/>
        <v>0</v>
      </c>
      <c r="BV121" s="3">
        <f t="shared" si="104"/>
        <v>0</v>
      </c>
      <c r="BW121" s="3">
        <f t="shared" si="104"/>
        <v>0</v>
      </c>
      <c r="BX121" s="3">
        <f t="shared" si="104"/>
        <v>0</v>
      </c>
      <c r="BY121" s="3">
        <f t="shared" si="104"/>
        <v>0</v>
      </c>
      <c r="BZ121" s="3">
        <f t="shared" si="104"/>
        <v>0</v>
      </c>
      <c r="CA121" s="3">
        <f t="shared" ref="CA121:DF121" si="105">CA154</f>
        <v>1057</v>
      </c>
      <c r="CB121" s="3">
        <f t="shared" si="105"/>
        <v>1057</v>
      </c>
      <c r="CC121" s="3">
        <f t="shared" si="105"/>
        <v>0</v>
      </c>
      <c r="CD121" s="3">
        <f t="shared" si="105"/>
        <v>0</v>
      </c>
      <c r="CE121" s="3">
        <f t="shared" si="105"/>
        <v>815</v>
      </c>
      <c r="CF121" s="3">
        <f t="shared" si="105"/>
        <v>815</v>
      </c>
      <c r="CG121" s="3">
        <f t="shared" si="105"/>
        <v>0</v>
      </c>
      <c r="CH121" s="3">
        <f t="shared" si="105"/>
        <v>815</v>
      </c>
      <c r="CI121" s="3">
        <f t="shared" si="105"/>
        <v>0</v>
      </c>
      <c r="CJ121" s="3">
        <f t="shared" si="105"/>
        <v>0</v>
      </c>
      <c r="CK121" s="3">
        <f t="shared" si="105"/>
        <v>0</v>
      </c>
      <c r="CL121" s="3">
        <f t="shared" si="105"/>
        <v>0</v>
      </c>
      <c r="CM121" s="3">
        <f t="shared" si="105"/>
        <v>0</v>
      </c>
      <c r="CN121" s="3">
        <f t="shared" si="105"/>
        <v>0</v>
      </c>
      <c r="CO121" s="3">
        <f t="shared" si="105"/>
        <v>0</v>
      </c>
      <c r="CP121" s="3">
        <f t="shared" si="105"/>
        <v>0</v>
      </c>
      <c r="CQ121" s="3">
        <f t="shared" si="105"/>
        <v>0</v>
      </c>
      <c r="CR121" s="3">
        <f t="shared" si="105"/>
        <v>0</v>
      </c>
      <c r="CS121" s="3">
        <f t="shared" si="105"/>
        <v>0</v>
      </c>
      <c r="CT121" s="3">
        <f t="shared" si="105"/>
        <v>0</v>
      </c>
      <c r="CU121" s="3">
        <f t="shared" si="105"/>
        <v>0</v>
      </c>
      <c r="CV121" s="3">
        <f t="shared" si="105"/>
        <v>0</v>
      </c>
      <c r="CW121" s="3">
        <f t="shared" si="105"/>
        <v>0</v>
      </c>
      <c r="CX121" s="3">
        <f t="shared" si="105"/>
        <v>0</v>
      </c>
      <c r="CY121" s="3">
        <f t="shared" si="105"/>
        <v>0</v>
      </c>
      <c r="CZ121" s="3">
        <f t="shared" si="105"/>
        <v>0</v>
      </c>
      <c r="DA121" s="3">
        <f t="shared" si="105"/>
        <v>0</v>
      </c>
      <c r="DB121" s="3">
        <f t="shared" si="105"/>
        <v>0</v>
      </c>
      <c r="DC121" s="3">
        <f t="shared" si="105"/>
        <v>0</v>
      </c>
      <c r="DD121" s="3">
        <f t="shared" si="105"/>
        <v>0</v>
      </c>
      <c r="DE121" s="3">
        <f t="shared" si="105"/>
        <v>0</v>
      </c>
      <c r="DF121" s="3">
        <f t="shared" si="105"/>
        <v>0</v>
      </c>
      <c r="DG121" s="4">
        <f t="shared" ref="DG121:EL121" si="106">DG154</f>
        <v>10840</v>
      </c>
      <c r="DH121" s="4">
        <f t="shared" si="106"/>
        <v>8352</v>
      </c>
      <c r="DI121" s="4">
        <f t="shared" si="106"/>
        <v>32</v>
      </c>
      <c r="DJ121" s="4">
        <f t="shared" si="106"/>
        <v>0</v>
      </c>
      <c r="DK121" s="4">
        <f t="shared" si="106"/>
        <v>2456</v>
      </c>
      <c r="DL121" s="4">
        <f t="shared" si="106"/>
        <v>0</v>
      </c>
      <c r="DM121" s="4" t="e">
        <f t="shared" si="106"/>
        <v>#REF!</v>
      </c>
      <c r="DN121" s="4">
        <f t="shared" si="106"/>
        <v>0</v>
      </c>
      <c r="DO121" s="4">
        <f t="shared" si="106"/>
        <v>1</v>
      </c>
      <c r="DP121" s="4" t="e">
        <f t="shared" si="106"/>
        <v>#REF!</v>
      </c>
      <c r="DQ121" s="4" t="e">
        <f t="shared" si="106"/>
        <v>#REF!</v>
      </c>
      <c r="DR121" s="4">
        <f t="shared" si="106"/>
        <v>0</v>
      </c>
      <c r="DS121" s="4">
        <f t="shared" si="106"/>
        <v>0</v>
      </c>
      <c r="DT121" s="4">
        <f t="shared" si="106"/>
        <v>10840</v>
      </c>
      <c r="DU121" s="4">
        <f t="shared" si="106"/>
        <v>8352</v>
      </c>
      <c r="DV121" s="4">
        <f t="shared" si="106"/>
        <v>32</v>
      </c>
      <c r="DW121" s="4">
        <f t="shared" si="106"/>
        <v>0</v>
      </c>
      <c r="DX121" s="4">
        <f t="shared" si="106"/>
        <v>2456</v>
      </c>
      <c r="DY121" s="4">
        <f t="shared" si="106"/>
        <v>0</v>
      </c>
      <c r="DZ121" s="4" t="e">
        <f t="shared" si="106"/>
        <v>#REF!</v>
      </c>
      <c r="EA121" s="4">
        <f t="shared" si="106"/>
        <v>0</v>
      </c>
      <c r="EB121" s="4">
        <f t="shared" si="106"/>
        <v>1</v>
      </c>
      <c r="EC121" s="4" t="e">
        <f t="shared" si="106"/>
        <v>#REF!</v>
      </c>
      <c r="ED121" s="4" t="e">
        <f t="shared" si="106"/>
        <v>#REF!</v>
      </c>
      <c r="EE121" s="4">
        <f t="shared" si="106"/>
        <v>0</v>
      </c>
      <c r="EF121" s="4">
        <f t="shared" si="106"/>
        <v>0</v>
      </c>
      <c r="EG121" s="4">
        <f t="shared" si="106"/>
        <v>0</v>
      </c>
      <c r="EH121" s="4">
        <f t="shared" si="106"/>
        <v>0</v>
      </c>
      <c r="EI121" s="4">
        <f t="shared" si="106"/>
        <v>0</v>
      </c>
      <c r="EJ121" s="4" t="e">
        <f t="shared" si="106"/>
        <v>#REF!</v>
      </c>
      <c r="EK121" s="4" t="e">
        <f t="shared" si="106"/>
        <v>#REF!</v>
      </c>
      <c r="EL121" s="4">
        <f t="shared" si="106"/>
        <v>0</v>
      </c>
      <c r="EM121" s="4">
        <f t="shared" ref="EM121:FR121" si="107">EM154</f>
        <v>0</v>
      </c>
      <c r="EN121" s="4">
        <f t="shared" si="107"/>
        <v>8352</v>
      </c>
      <c r="EO121" s="4">
        <f t="shared" si="107"/>
        <v>8352</v>
      </c>
      <c r="EP121" s="4">
        <f t="shared" si="107"/>
        <v>0</v>
      </c>
      <c r="EQ121" s="4">
        <f t="shared" si="107"/>
        <v>8352</v>
      </c>
      <c r="ER121" s="4">
        <f t="shared" si="107"/>
        <v>0</v>
      </c>
      <c r="ES121" s="4">
        <f t="shared" si="107"/>
        <v>0</v>
      </c>
      <c r="ET121" s="4">
        <f t="shared" si="107"/>
        <v>0</v>
      </c>
      <c r="EU121" s="4">
        <f t="shared" si="107"/>
        <v>0</v>
      </c>
      <c r="EV121" s="4">
        <f t="shared" si="107"/>
        <v>0</v>
      </c>
      <c r="EW121" s="4">
        <f t="shared" si="107"/>
        <v>0</v>
      </c>
      <c r="EX121" s="4">
        <f t="shared" si="107"/>
        <v>0</v>
      </c>
      <c r="EY121" s="4">
        <f t="shared" si="107"/>
        <v>0</v>
      </c>
      <c r="EZ121" s="4">
        <f t="shared" si="107"/>
        <v>0</v>
      </c>
      <c r="FA121" s="4">
        <f t="shared" si="107"/>
        <v>0</v>
      </c>
      <c r="FB121" s="4">
        <f t="shared" si="107"/>
        <v>0</v>
      </c>
      <c r="FC121" s="4">
        <f t="shared" si="107"/>
        <v>0</v>
      </c>
      <c r="FD121" s="4">
        <f t="shared" si="107"/>
        <v>0</v>
      </c>
      <c r="FE121" s="4">
        <f t="shared" si="107"/>
        <v>0</v>
      </c>
      <c r="FF121" s="4">
        <f t="shared" si="107"/>
        <v>0</v>
      </c>
      <c r="FG121" s="4">
        <f t="shared" si="107"/>
        <v>0</v>
      </c>
      <c r="FH121" s="4">
        <f t="shared" si="107"/>
        <v>0</v>
      </c>
      <c r="FI121" s="4">
        <f t="shared" si="107"/>
        <v>0</v>
      </c>
      <c r="FJ121" s="4">
        <f t="shared" si="107"/>
        <v>0</v>
      </c>
      <c r="FK121" s="4">
        <f t="shared" si="107"/>
        <v>0</v>
      </c>
      <c r="FL121" s="4">
        <f t="shared" si="107"/>
        <v>0</v>
      </c>
      <c r="FM121" s="4">
        <f t="shared" si="107"/>
        <v>0</v>
      </c>
      <c r="FN121" s="4">
        <f t="shared" si="107"/>
        <v>0</v>
      </c>
      <c r="FO121" s="4">
        <f t="shared" si="107"/>
        <v>0</v>
      </c>
      <c r="FP121" s="4">
        <f t="shared" si="107"/>
        <v>0</v>
      </c>
      <c r="FQ121" s="4">
        <f t="shared" si="107"/>
        <v>0</v>
      </c>
      <c r="FR121" s="4">
        <f t="shared" si="107"/>
        <v>0</v>
      </c>
      <c r="FS121" s="4" t="e">
        <f t="shared" ref="FS121:GX121" si="108">FS154</f>
        <v>#REF!</v>
      </c>
      <c r="FT121" s="4" t="e">
        <f t="shared" si="108"/>
        <v>#REF!</v>
      </c>
      <c r="FU121" s="4">
        <f t="shared" si="108"/>
        <v>0</v>
      </c>
      <c r="FV121" s="4">
        <f t="shared" si="108"/>
        <v>0</v>
      </c>
      <c r="FW121" s="4">
        <f t="shared" si="108"/>
        <v>8352</v>
      </c>
      <c r="FX121" s="4">
        <f t="shared" si="108"/>
        <v>8352</v>
      </c>
      <c r="FY121" s="4">
        <f t="shared" si="108"/>
        <v>0</v>
      </c>
      <c r="FZ121" s="4">
        <f t="shared" si="108"/>
        <v>8352</v>
      </c>
      <c r="GA121" s="4">
        <f t="shared" si="108"/>
        <v>0</v>
      </c>
      <c r="GB121" s="4">
        <f t="shared" si="108"/>
        <v>0</v>
      </c>
      <c r="GC121" s="4">
        <f t="shared" si="108"/>
        <v>0</v>
      </c>
      <c r="GD121" s="4">
        <f t="shared" si="108"/>
        <v>0</v>
      </c>
      <c r="GE121" s="4">
        <f t="shared" si="108"/>
        <v>0</v>
      </c>
      <c r="GF121" s="4">
        <f t="shared" si="108"/>
        <v>0</v>
      </c>
      <c r="GG121" s="4">
        <f t="shared" si="108"/>
        <v>0</v>
      </c>
      <c r="GH121" s="4">
        <f t="shared" si="108"/>
        <v>0</v>
      </c>
      <c r="GI121" s="4">
        <f t="shared" si="108"/>
        <v>0</v>
      </c>
      <c r="GJ121" s="4">
        <f t="shared" si="108"/>
        <v>0</v>
      </c>
      <c r="GK121" s="4">
        <f t="shared" si="108"/>
        <v>0</v>
      </c>
      <c r="GL121" s="4">
        <f t="shared" si="108"/>
        <v>0</v>
      </c>
      <c r="GM121" s="4">
        <f t="shared" si="108"/>
        <v>0</v>
      </c>
      <c r="GN121" s="4">
        <f t="shared" si="108"/>
        <v>0</v>
      </c>
      <c r="GO121" s="4">
        <f t="shared" si="108"/>
        <v>0</v>
      </c>
      <c r="GP121" s="4">
        <f t="shared" si="108"/>
        <v>0</v>
      </c>
      <c r="GQ121" s="4">
        <f t="shared" si="108"/>
        <v>0</v>
      </c>
      <c r="GR121" s="4">
        <f t="shared" si="108"/>
        <v>0</v>
      </c>
      <c r="GS121" s="4">
        <f t="shared" si="108"/>
        <v>0</v>
      </c>
      <c r="GT121" s="4">
        <f t="shared" si="108"/>
        <v>0</v>
      </c>
      <c r="GU121" s="4">
        <f t="shared" si="108"/>
        <v>0</v>
      </c>
      <c r="GV121" s="4">
        <f t="shared" si="108"/>
        <v>0</v>
      </c>
      <c r="GW121" s="4">
        <f t="shared" si="108"/>
        <v>0</v>
      </c>
      <c r="GX121" s="4">
        <f t="shared" si="108"/>
        <v>0</v>
      </c>
      <c r="IF121">
        <v>-1</v>
      </c>
    </row>
    <row r="122" spans="1:255" x14ac:dyDescent="0.2">
      <c r="IF122">
        <v>-1</v>
      </c>
    </row>
    <row r="123" spans="1:255" x14ac:dyDescent="0.2">
      <c r="A123" s="2">
        <v>17</v>
      </c>
      <c r="B123" s="2">
        <v>1</v>
      </c>
      <c r="C123" s="2">
        <f>ROW(SmtRes!A114)</f>
        <v>114</v>
      </c>
      <c r="D123" s="2">
        <f>ROW(EtalonRes!A150)</f>
        <v>150</v>
      </c>
      <c r="E123" s="2" t="s">
        <v>189</v>
      </c>
      <c r="F123" s="2" t="s">
        <v>190</v>
      </c>
      <c r="G123" s="2" t="s">
        <v>191</v>
      </c>
      <c r="H123" s="2" t="s">
        <v>192</v>
      </c>
      <c r="I123" s="2">
        <f>'ТЗ '!E32</f>
        <v>0.09</v>
      </c>
      <c r="J123" s="2">
        <v>0</v>
      </c>
      <c r="K123" s="2">
        <v>0.09</v>
      </c>
      <c r="L123" s="2"/>
      <c r="M123" s="2"/>
      <c r="N123" s="2"/>
      <c r="O123" s="2">
        <f t="shared" ref="O123:O152" si="109">ROUND(CP123,0)</f>
        <v>88</v>
      </c>
      <c r="P123" s="2">
        <f t="shared" ref="P123:P152" si="110">ROUND(CQ123*I123,0)</f>
        <v>0</v>
      </c>
      <c r="Q123" s="2">
        <f t="shared" ref="Q123:Q152" si="111">ROUND(CR123*I123,0)</f>
        <v>3</v>
      </c>
      <c r="R123" s="2">
        <f t="shared" ref="R123:R152" si="112">ROUND(CS123*I123,0)</f>
        <v>0</v>
      </c>
      <c r="S123" s="2">
        <f t="shared" ref="S123:S152" si="113">ROUND(CT123*I123,0)</f>
        <v>85</v>
      </c>
      <c r="T123" s="2">
        <f t="shared" ref="T123:T152" si="114">ROUND(CU123*I123,0)</f>
        <v>0</v>
      </c>
      <c r="U123" s="2">
        <f t="shared" ref="U123:U152" si="115">CV123*I123</f>
        <v>9.27</v>
      </c>
      <c r="V123" s="2">
        <f t="shared" ref="V123:V152" si="116">CW123*I123</f>
        <v>0</v>
      </c>
      <c r="W123" s="2">
        <f t="shared" ref="W123:W152" si="117">ROUND(CX123*I123,0)</f>
        <v>0</v>
      </c>
      <c r="X123" s="2">
        <f t="shared" ref="X123:X152" si="118">ROUND(CY123,0)</f>
        <v>100</v>
      </c>
      <c r="Y123" s="2">
        <f t="shared" ref="Y123:Y152" si="119">ROUND(CZ123,0)</f>
        <v>54</v>
      </c>
      <c r="Z123" s="2"/>
      <c r="AA123" s="2">
        <v>69994508</v>
      </c>
      <c r="AB123" s="2">
        <f t="shared" ref="AB123:AB152" si="120">ROUND((AC123+AD123+AF123),2)</f>
        <v>980.96</v>
      </c>
      <c r="AC123" s="2">
        <f>ROUND((ES123+(SUM(SmtRes!BC97:'SmtRes'!BC114)+SUM(EtalonRes!AL131:'EtalonRes'!AL150))),2)</f>
        <v>0</v>
      </c>
      <c r="AD123" s="2">
        <f t="shared" ref="AD123:AD152" si="121">ROUND((((ET123)-(EU123))+AE123),2)</f>
        <v>38.51</v>
      </c>
      <c r="AE123" s="2">
        <f t="shared" ref="AE123:AE152" si="122">ROUND((EU123),2)</f>
        <v>0</v>
      </c>
      <c r="AF123" s="2">
        <f t="shared" ref="AF123:AF152" si="123">ROUND((EV123),2)</f>
        <v>942.45</v>
      </c>
      <c r="AG123" s="2">
        <f t="shared" ref="AG123:AG152" si="124">ROUND((AP123),2)</f>
        <v>0</v>
      </c>
      <c r="AH123" s="2">
        <f t="shared" ref="AH123:AH152" si="125">(EW123)</f>
        <v>103</v>
      </c>
      <c r="AI123" s="2">
        <f t="shared" ref="AI123:AI152" si="126">(EX123)</f>
        <v>0</v>
      </c>
      <c r="AJ123" s="2">
        <f t="shared" ref="AJ123:AJ152" si="127">(AS123)</f>
        <v>0</v>
      </c>
      <c r="AK123" s="2">
        <v>8438.2800000000007</v>
      </c>
      <c r="AL123" s="2">
        <v>7457.32</v>
      </c>
      <c r="AM123" s="2">
        <v>38.51</v>
      </c>
      <c r="AN123" s="2">
        <v>0</v>
      </c>
      <c r="AO123" s="2">
        <v>942.45</v>
      </c>
      <c r="AP123" s="2">
        <v>0</v>
      </c>
      <c r="AQ123" s="2">
        <v>103</v>
      </c>
      <c r="AR123" s="2">
        <v>0</v>
      </c>
      <c r="AS123" s="2">
        <v>0</v>
      </c>
      <c r="AT123" s="2">
        <v>118</v>
      </c>
      <c r="AU123" s="2">
        <v>63</v>
      </c>
      <c r="AV123" s="2">
        <v>1</v>
      </c>
      <c r="AW123" s="2">
        <v>1</v>
      </c>
      <c r="AX123" s="2"/>
      <c r="AY123" s="2"/>
      <c r="AZ123" s="2">
        <v>1</v>
      </c>
      <c r="BA123" s="2">
        <v>1</v>
      </c>
      <c r="BB123" s="2">
        <v>1</v>
      </c>
      <c r="BC123" s="2">
        <v>1</v>
      </c>
      <c r="BD123" s="2" t="s">
        <v>6</v>
      </c>
      <c r="BE123" s="2" t="s">
        <v>6</v>
      </c>
      <c r="BF123" s="2" t="s">
        <v>6</v>
      </c>
      <c r="BG123" s="2" t="s">
        <v>6</v>
      </c>
      <c r="BH123" s="2">
        <v>0</v>
      </c>
      <c r="BI123" s="2">
        <v>1</v>
      </c>
      <c r="BJ123" s="2" t="s">
        <v>193</v>
      </c>
      <c r="BK123" s="2"/>
      <c r="BL123" s="2"/>
      <c r="BM123" s="2">
        <v>10001</v>
      </c>
      <c r="BN123" s="2">
        <v>0</v>
      </c>
      <c r="BO123" s="2" t="s">
        <v>6</v>
      </c>
      <c r="BP123" s="2">
        <v>0</v>
      </c>
      <c r="BQ123" s="2">
        <v>1</v>
      </c>
      <c r="BR123" s="2">
        <v>0</v>
      </c>
      <c r="BS123" s="2">
        <v>1</v>
      </c>
      <c r="BT123" s="2">
        <v>1</v>
      </c>
      <c r="BU123" s="2">
        <v>1</v>
      </c>
      <c r="BV123" s="2">
        <v>1</v>
      </c>
      <c r="BW123" s="2">
        <v>1</v>
      </c>
      <c r="BX123" s="2">
        <v>1</v>
      </c>
      <c r="BY123" s="2" t="s">
        <v>6</v>
      </c>
      <c r="BZ123" s="2">
        <v>118</v>
      </c>
      <c r="CA123" s="2">
        <v>63</v>
      </c>
      <c r="CB123" s="2" t="s">
        <v>6</v>
      </c>
      <c r="CC123" s="2"/>
      <c r="CD123" s="2"/>
      <c r="CE123" s="2">
        <v>0</v>
      </c>
      <c r="CF123" s="2">
        <v>0</v>
      </c>
      <c r="CG123" s="2">
        <v>0</v>
      </c>
      <c r="CH123" s="2"/>
      <c r="CI123" s="2"/>
      <c r="CJ123" s="2"/>
      <c r="CK123" s="2"/>
      <c r="CL123" s="2"/>
      <c r="CM123" s="2">
        <v>0</v>
      </c>
      <c r="CN123" s="2" t="s">
        <v>6</v>
      </c>
      <c r="CO123" s="2">
        <v>0</v>
      </c>
      <c r="CP123" s="2">
        <f t="shared" ref="CP123:CP152" si="128">(P123+Q123+S123)</f>
        <v>88</v>
      </c>
      <c r="CQ123" s="2">
        <f t="shared" ref="CQ123:CQ152" si="129">AC123*BC123</f>
        <v>0</v>
      </c>
      <c r="CR123" s="2">
        <f t="shared" ref="CR123:CR152" si="130">AD123*BB123</f>
        <v>38.51</v>
      </c>
      <c r="CS123" s="2">
        <f t="shared" ref="CS123:CS152" si="131">AE123*BS123</f>
        <v>0</v>
      </c>
      <c r="CT123" s="2">
        <f t="shared" ref="CT123:CT152" si="132">AF123*BA123</f>
        <v>942.45</v>
      </c>
      <c r="CU123" s="2">
        <f t="shared" ref="CU123:CU152" si="133">AG123</f>
        <v>0</v>
      </c>
      <c r="CV123" s="2">
        <f t="shared" ref="CV123:CV152" si="134">AH123</f>
        <v>103</v>
      </c>
      <c r="CW123" s="2">
        <f t="shared" ref="CW123:CW152" si="135">AI123</f>
        <v>0</v>
      </c>
      <c r="CX123" s="2">
        <f t="shared" ref="CX123:CX152" si="136">AJ123</f>
        <v>0</v>
      </c>
      <c r="CY123" s="2">
        <f>(((S123+(R123*IF(0,0,1)))*AT123)/100)</f>
        <v>100.3</v>
      </c>
      <c r="CZ123" s="2">
        <f>(((S123+(R123*IF(0,0,1)))*AU123)/100)</f>
        <v>53.55</v>
      </c>
      <c r="DA123" s="2"/>
      <c r="DB123" s="2"/>
      <c r="DC123" s="2" t="s">
        <v>6</v>
      </c>
      <c r="DD123" s="2" t="s">
        <v>6</v>
      </c>
      <c r="DE123" s="2" t="s">
        <v>6</v>
      </c>
      <c r="DF123" s="2" t="s">
        <v>6</v>
      </c>
      <c r="DG123" s="2" t="s">
        <v>6</v>
      </c>
      <c r="DH123" s="2" t="s">
        <v>6</v>
      </c>
      <c r="DI123" s="2" t="s">
        <v>6</v>
      </c>
      <c r="DJ123" s="2" t="s">
        <v>6</v>
      </c>
      <c r="DK123" s="2" t="s">
        <v>6</v>
      </c>
      <c r="DL123" s="2" t="s">
        <v>6</v>
      </c>
      <c r="DM123" s="2" t="s">
        <v>6</v>
      </c>
      <c r="DN123" s="2">
        <v>0</v>
      </c>
      <c r="DO123" s="2">
        <v>0</v>
      </c>
      <c r="DP123" s="2">
        <v>1</v>
      </c>
      <c r="DQ123" s="2">
        <v>1</v>
      </c>
      <c r="DR123" s="2"/>
      <c r="DS123" s="2"/>
      <c r="DT123" s="2"/>
      <c r="DU123" s="2">
        <v>1005</v>
      </c>
      <c r="DV123" s="2" t="s">
        <v>192</v>
      </c>
      <c r="DW123" s="2" t="s">
        <v>192</v>
      </c>
      <c r="DX123" s="2">
        <v>100</v>
      </c>
      <c r="DY123" s="2"/>
      <c r="DZ123" s="2" t="s">
        <v>6</v>
      </c>
      <c r="EA123" s="2" t="s">
        <v>6</v>
      </c>
      <c r="EB123" s="2" t="s">
        <v>6</v>
      </c>
      <c r="EC123" s="2" t="s">
        <v>6</v>
      </c>
      <c r="ED123" s="2"/>
      <c r="EE123" s="2">
        <v>35949512</v>
      </c>
      <c r="EF123" s="2">
        <v>1</v>
      </c>
      <c r="EG123" s="2" t="s">
        <v>23</v>
      </c>
      <c r="EH123" s="2">
        <v>0</v>
      </c>
      <c r="EI123" s="2" t="s">
        <v>6</v>
      </c>
      <c r="EJ123" s="2">
        <v>1</v>
      </c>
      <c r="EK123" s="2">
        <v>10001</v>
      </c>
      <c r="EL123" s="2" t="s">
        <v>24</v>
      </c>
      <c r="EM123" s="2" t="s">
        <v>25</v>
      </c>
      <c r="EN123" s="2"/>
      <c r="EO123" s="2" t="s">
        <v>6</v>
      </c>
      <c r="EP123" s="2"/>
      <c r="EQ123" s="2">
        <v>1441792</v>
      </c>
      <c r="ER123" s="2">
        <v>8438.2800000000007</v>
      </c>
      <c r="ES123" s="2">
        <v>7457.32</v>
      </c>
      <c r="ET123" s="2">
        <v>38.51</v>
      </c>
      <c r="EU123" s="2">
        <v>0</v>
      </c>
      <c r="EV123" s="2">
        <v>942.45</v>
      </c>
      <c r="EW123" s="2">
        <v>103</v>
      </c>
      <c r="EX123" s="2">
        <v>0</v>
      </c>
      <c r="EY123" s="2">
        <v>1</v>
      </c>
      <c r="EZ123" s="2"/>
      <c r="FA123" s="2"/>
      <c r="FB123" s="2"/>
      <c r="FC123" s="2"/>
      <c r="FD123" s="2"/>
      <c r="FE123" s="2"/>
      <c r="FF123" s="2"/>
      <c r="FG123" s="2"/>
      <c r="FH123" s="2"/>
      <c r="FI123" s="2"/>
      <c r="FJ123" s="2"/>
      <c r="FK123" s="2"/>
      <c r="FL123" s="2"/>
      <c r="FM123" s="2"/>
      <c r="FN123" s="2"/>
      <c r="FO123" s="2"/>
      <c r="FP123" s="2"/>
      <c r="FQ123" s="2">
        <v>0</v>
      </c>
      <c r="FR123" s="2">
        <f t="shared" ref="FR123:FR152" si="137">ROUND(IF(BI123=3,GM123,0),0)</f>
        <v>0</v>
      </c>
      <c r="FS123" s="2">
        <v>0</v>
      </c>
      <c r="FT123" s="2"/>
      <c r="FU123" s="2"/>
      <c r="FV123" s="2"/>
      <c r="FW123" s="2"/>
      <c r="FX123" s="2">
        <v>118</v>
      </c>
      <c r="FY123" s="2">
        <v>63</v>
      </c>
      <c r="FZ123" s="2"/>
      <c r="GA123" s="2" t="s">
        <v>6</v>
      </c>
      <c r="GB123" s="2"/>
      <c r="GC123" s="2"/>
      <c r="GD123" s="2">
        <v>1</v>
      </c>
      <c r="GE123" s="2"/>
      <c r="GF123" s="2">
        <v>1820622743</v>
      </c>
      <c r="GG123" s="2">
        <v>2</v>
      </c>
      <c r="GH123" s="2">
        <v>1</v>
      </c>
      <c r="GI123" s="2">
        <v>-2</v>
      </c>
      <c r="GJ123" s="2">
        <v>0</v>
      </c>
      <c r="GK123" s="2">
        <v>0</v>
      </c>
      <c r="GL123" s="2">
        <f t="shared" ref="GL123:GL152" si="138">ROUND(IF(AND(BH123=3,BI123=3,FS123&lt;&gt;0),P123,0),0)</f>
        <v>0</v>
      </c>
      <c r="GM123" s="2">
        <f t="shared" ref="GM123:GM152" si="139">ROUND(O123+X123+Y123,0)+GX123</f>
        <v>242</v>
      </c>
      <c r="GN123" s="2">
        <f t="shared" ref="GN123:GN152" si="140">IF(OR(BI123=0,BI123=1),GM123-GX123,0)</f>
        <v>242</v>
      </c>
      <c r="GO123" s="2">
        <f t="shared" ref="GO123:GO152" si="141">IF(BI123=2,GM123-GX123,0)</f>
        <v>0</v>
      </c>
      <c r="GP123" s="2">
        <f t="shared" ref="GP123:GP152" si="142">IF(BI123=4,GM123-GX123,0)</f>
        <v>0</v>
      </c>
      <c r="GQ123" s="2"/>
      <c r="GR123" s="2">
        <v>0</v>
      </c>
      <c r="GS123" s="2">
        <v>3</v>
      </c>
      <c r="GT123" s="2">
        <v>0</v>
      </c>
      <c r="GU123" s="2" t="s">
        <v>6</v>
      </c>
      <c r="GV123" s="2">
        <f t="shared" ref="GV123:GV152" si="143">ROUND((GT123),2)</f>
        <v>0</v>
      </c>
      <c r="GW123" s="2">
        <v>1</v>
      </c>
      <c r="GX123" s="2">
        <f t="shared" ref="GX123:GX152" si="144">ROUND(HC123*I123,0)</f>
        <v>0</v>
      </c>
      <c r="GY123" s="2"/>
      <c r="GZ123" s="2"/>
      <c r="HA123" s="2">
        <v>0</v>
      </c>
      <c r="HB123" s="2">
        <v>0</v>
      </c>
      <c r="HC123" s="2">
        <f t="shared" ref="HC123:HC152" si="145">GV123*GW123</f>
        <v>0</v>
      </c>
      <c r="HD123" s="2"/>
      <c r="HE123" s="2" t="s">
        <v>6</v>
      </c>
      <c r="HF123" s="2" t="s">
        <v>6</v>
      </c>
      <c r="HG123" s="2"/>
      <c r="HH123" s="2"/>
      <c r="HI123" s="2"/>
      <c r="HJ123" s="2"/>
      <c r="HK123" s="2"/>
      <c r="HL123" s="2"/>
      <c r="HM123" s="2" t="s">
        <v>6</v>
      </c>
      <c r="HN123" s="2" t="s">
        <v>6</v>
      </c>
      <c r="HO123" s="2" t="s">
        <v>6</v>
      </c>
      <c r="HP123" s="2" t="s">
        <v>6</v>
      </c>
      <c r="HQ123" s="2" t="s">
        <v>6</v>
      </c>
      <c r="HR123" s="2"/>
      <c r="HS123" s="2"/>
      <c r="HT123" s="2"/>
      <c r="HU123" s="2"/>
      <c r="HV123" s="2"/>
      <c r="HW123" s="2"/>
      <c r="HX123" s="2"/>
      <c r="HY123" s="2"/>
      <c r="HZ123" s="2"/>
      <c r="IA123" s="2"/>
      <c r="IB123" s="2"/>
      <c r="IC123" s="2"/>
      <c r="ID123" s="2"/>
      <c r="IE123" s="2"/>
      <c r="IF123" s="2">
        <v>-1</v>
      </c>
      <c r="IG123" s="2"/>
      <c r="IH123" s="2"/>
      <c r="II123" s="2"/>
      <c r="IJ123" s="2"/>
      <c r="IK123" s="2">
        <v>0</v>
      </c>
      <c r="IL123" s="2"/>
      <c r="IM123" s="2"/>
      <c r="IN123" s="2"/>
      <c r="IO123" s="2"/>
      <c r="IP123" s="2"/>
      <c r="IQ123" s="2"/>
      <c r="IR123" s="2"/>
      <c r="IS123" s="2"/>
      <c r="IT123" s="2"/>
      <c r="IU123" s="2"/>
    </row>
    <row r="124" spans="1:255" x14ac:dyDescent="0.2">
      <c r="A124">
        <v>17</v>
      </c>
      <c r="B124">
        <v>1</v>
      </c>
      <c r="C124">
        <f>ROW(SmtRes!A132)</f>
        <v>132</v>
      </c>
      <c r="D124">
        <f>ROW(EtalonRes!A170)</f>
        <v>170</v>
      </c>
      <c r="E124" t="s">
        <v>189</v>
      </c>
      <c r="F124" t="s">
        <v>190</v>
      </c>
      <c r="G124" t="s">
        <v>191</v>
      </c>
      <c r="H124" t="s">
        <v>192</v>
      </c>
      <c r="I124">
        <f>'ТЗ '!E32</f>
        <v>0.09</v>
      </c>
      <c r="J124">
        <v>0</v>
      </c>
      <c r="K124">
        <v>0.09</v>
      </c>
      <c r="O124">
        <f t="shared" si="109"/>
        <v>2488</v>
      </c>
      <c r="P124">
        <f t="shared" si="110"/>
        <v>0</v>
      </c>
      <c r="Q124">
        <f t="shared" si="111"/>
        <v>32</v>
      </c>
      <c r="R124">
        <f t="shared" si="112"/>
        <v>0</v>
      </c>
      <c r="S124">
        <f t="shared" si="113"/>
        <v>2456</v>
      </c>
      <c r="T124">
        <f t="shared" si="114"/>
        <v>0</v>
      </c>
      <c r="U124" t="e">
        <f t="shared" si="115"/>
        <v>#REF!</v>
      </c>
      <c r="V124">
        <f t="shared" si="116"/>
        <v>0</v>
      </c>
      <c r="W124">
        <f t="shared" si="117"/>
        <v>0</v>
      </c>
      <c r="X124" t="e">
        <f t="shared" si="118"/>
        <v>#REF!</v>
      </c>
      <c r="Y124" t="e">
        <f t="shared" si="119"/>
        <v>#REF!</v>
      </c>
      <c r="AA124">
        <v>69994509</v>
      </c>
      <c r="AB124">
        <f t="shared" si="120"/>
        <v>980.96</v>
      </c>
      <c r="AC124">
        <f>ROUND((ES124+(SUM(SmtRes!BC115:'SmtRes'!BC132)+SUM(EtalonRes!AL151:'EtalonRes'!AL170))),2)</f>
        <v>0</v>
      </c>
      <c r="AD124">
        <f t="shared" si="121"/>
        <v>38.51</v>
      </c>
      <c r="AE124">
        <f t="shared" si="122"/>
        <v>0</v>
      </c>
      <c r="AF124">
        <f t="shared" si="123"/>
        <v>942.45</v>
      </c>
      <c r="AG124">
        <f t="shared" si="124"/>
        <v>0</v>
      </c>
      <c r="AH124" t="e">
        <f t="shared" si="125"/>
        <v>#REF!</v>
      </c>
      <c r="AI124">
        <f t="shared" si="126"/>
        <v>0</v>
      </c>
      <c r="AJ124">
        <f t="shared" si="127"/>
        <v>0</v>
      </c>
      <c r="AK124">
        <f>AL124+AM124+AO124</f>
        <v>8438.2800000000007</v>
      </c>
      <c r="AL124">
        <v>7457.32</v>
      </c>
      <c r="AM124" s="75">
        <f>'1.Лок.смета.и.Акт'!F210</f>
        <v>38.51</v>
      </c>
      <c r="AN124">
        <v>0</v>
      </c>
      <c r="AO124" s="75">
        <f>'1.Лок.смета.и.Акт'!F209</f>
        <v>942.45</v>
      </c>
      <c r="AP124">
        <v>0</v>
      </c>
      <c r="AQ124" t="e">
        <f>'ТЗ '!#REF!</f>
        <v>#REF!</v>
      </c>
      <c r="AR124">
        <v>0</v>
      </c>
      <c r="AS124">
        <v>0</v>
      </c>
      <c r="AT124">
        <v>112</v>
      </c>
      <c r="AU124">
        <v>54</v>
      </c>
      <c r="AV124">
        <v>1</v>
      </c>
      <c r="AW124">
        <v>1</v>
      </c>
      <c r="AZ124">
        <v>1</v>
      </c>
      <c r="BA124">
        <f>'1.Лок.смета.и.Акт'!J209</f>
        <v>28.95</v>
      </c>
      <c r="BB124">
        <f>'1.Лок.смета.и.Акт'!J210</f>
        <v>9.3000000000000007</v>
      </c>
      <c r="BC124">
        <v>7.56</v>
      </c>
      <c r="BD124" t="s">
        <v>6</v>
      </c>
      <c r="BE124" t="s">
        <v>6</v>
      </c>
      <c r="BF124" t="s">
        <v>6</v>
      </c>
      <c r="BG124" t="s">
        <v>6</v>
      </c>
      <c r="BH124">
        <v>0</v>
      </c>
      <c r="BI124">
        <v>1</v>
      </c>
      <c r="BJ124" t="s">
        <v>193</v>
      </c>
      <c r="BM124">
        <v>10001</v>
      </c>
      <c r="BN124">
        <v>0</v>
      </c>
      <c r="BO124" t="s">
        <v>190</v>
      </c>
      <c r="BP124">
        <v>1</v>
      </c>
      <c r="BQ124">
        <v>1</v>
      </c>
      <c r="BR124">
        <v>0</v>
      </c>
      <c r="BS124">
        <v>19.8</v>
      </c>
      <c r="BT124">
        <v>1</v>
      </c>
      <c r="BU124">
        <v>1</v>
      </c>
      <c r="BV124">
        <v>1</v>
      </c>
      <c r="BW124">
        <v>1</v>
      </c>
      <c r="BX124">
        <v>1</v>
      </c>
      <c r="BY124" t="s">
        <v>6</v>
      </c>
      <c r="BZ124" t="e">
        <f>'ТЗ '!#REF!</f>
        <v>#REF!</v>
      </c>
      <c r="CA124" t="e">
        <f>'ТЗ '!#REF!</f>
        <v>#REF!</v>
      </c>
      <c r="CB124" t="s">
        <v>6</v>
      </c>
      <c r="CE124">
        <v>0</v>
      </c>
      <c r="CF124">
        <v>0</v>
      </c>
      <c r="CG124">
        <v>0</v>
      </c>
      <c r="CM124">
        <v>0</v>
      </c>
      <c r="CN124" t="s">
        <v>6</v>
      </c>
      <c r="CO124">
        <v>0</v>
      </c>
      <c r="CP124">
        <f t="shared" si="128"/>
        <v>2488</v>
      </c>
      <c r="CQ124">
        <f t="shared" si="129"/>
        <v>0</v>
      </c>
      <c r="CR124">
        <f t="shared" si="130"/>
        <v>358.14300000000003</v>
      </c>
      <c r="CS124">
        <f t="shared" si="131"/>
        <v>0</v>
      </c>
      <c r="CT124">
        <f t="shared" si="132"/>
        <v>27283.927500000002</v>
      </c>
      <c r="CU124">
        <f t="shared" si="133"/>
        <v>0</v>
      </c>
      <c r="CV124" t="e">
        <f t="shared" si="134"/>
        <v>#REF!</v>
      </c>
      <c r="CW124">
        <f t="shared" si="135"/>
        <v>0</v>
      </c>
      <c r="CX124">
        <f t="shared" si="136"/>
        <v>0</v>
      </c>
      <c r="CY124" t="e">
        <f>(S124+R124)*(BZ124/100)</f>
        <v>#REF!</v>
      </c>
      <c r="CZ124" t="e">
        <f>(S124+R124)*(CA124/100)</f>
        <v>#REF!</v>
      </c>
      <c r="DC124" t="s">
        <v>6</v>
      </c>
      <c r="DD124" t="s">
        <v>6</v>
      </c>
      <c r="DE124" t="s">
        <v>6</v>
      </c>
      <c r="DF124" t="s">
        <v>6</v>
      </c>
      <c r="DG124" t="s">
        <v>6</v>
      </c>
      <c r="DH124" t="s">
        <v>6</v>
      </c>
      <c r="DI124" t="s">
        <v>6</v>
      </c>
      <c r="DJ124" t="s">
        <v>6</v>
      </c>
      <c r="DK124" t="s">
        <v>6</v>
      </c>
      <c r="DL124" t="s">
        <v>6</v>
      </c>
      <c r="DM124" t="s">
        <v>6</v>
      </c>
      <c r="DN124">
        <f>'1.Лок.смета.и.Акт'!E211</f>
        <v>118</v>
      </c>
      <c r="DO124">
        <f>'1.Лок.смета.и.Акт'!E212</f>
        <v>63</v>
      </c>
      <c r="DP124">
        <v>1</v>
      </c>
      <c r="DQ124">
        <v>1</v>
      </c>
      <c r="DU124">
        <v>1005</v>
      </c>
      <c r="DV124" t="s">
        <v>192</v>
      </c>
      <c r="DW124" t="str">
        <f>'ТЗ '!D32</f>
        <v>100 м2 перегородок (за вычетом проемов)</v>
      </c>
      <c r="DX124">
        <v>100</v>
      </c>
      <c r="DZ124" t="s">
        <v>6</v>
      </c>
      <c r="EA124" t="s">
        <v>6</v>
      </c>
      <c r="EB124" t="s">
        <v>6</v>
      </c>
      <c r="EC124" t="s">
        <v>6</v>
      </c>
      <c r="EE124">
        <v>35949512</v>
      </c>
      <c r="EF124">
        <v>1</v>
      </c>
      <c r="EG124" t="s">
        <v>23</v>
      </c>
      <c r="EH124">
        <v>0</v>
      </c>
      <c r="EI124" t="s">
        <v>6</v>
      </c>
      <c r="EJ124">
        <v>1</v>
      </c>
      <c r="EK124">
        <v>10001</v>
      </c>
      <c r="EL124" t="s">
        <v>24</v>
      </c>
      <c r="EM124" t="s">
        <v>25</v>
      </c>
      <c r="EO124" t="s">
        <v>6</v>
      </c>
      <c r="EQ124">
        <v>1441792</v>
      </c>
      <c r="ER124">
        <f>ES124+ET124+EV124</f>
        <v>8438.2800000000007</v>
      </c>
      <c r="ES124">
        <v>7457.32</v>
      </c>
      <c r="ET124" s="75">
        <f>'1.Лок.смета.и.Акт'!F210</f>
        <v>38.51</v>
      </c>
      <c r="EU124">
        <v>0</v>
      </c>
      <c r="EV124" s="75">
        <f>'1.Лок.смета.и.Акт'!F209</f>
        <v>942.45</v>
      </c>
      <c r="EW124" t="e">
        <f>'ТЗ '!#REF!</f>
        <v>#REF!</v>
      </c>
      <c r="EX124">
        <v>0</v>
      </c>
      <c r="EY124">
        <v>1</v>
      </c>
      <c r="FQ124">
        <v>0</v>
      </c>
      <c r="FR124">
        <f t="shared" si="137"/>
        <v>0</v>
      </c>
      <c r="FS124">
        <v>0</v>
      </c>
      <c r="FX124">
        <v>118</v>
      </c>
      <c r="FY124">
        <v>63</v>
      </c>
      <c r="GA124" t="s">
        <v>6</v>
      </c>
      <c r="GD124">
        <v>1</v>
      </c>
      <c r="GF124">
        <v>1820622743</v>
      </c>
      <c r="GG124">
        <v>2</v>
      </c>
      <c r="GH124">
        <v>1</v>
      </c>
      <c r="GI124">
        <v>2</v>
      </c>
      <c r="GJ124">
        <v>0</v>
      </c>
      <c r="GK124">
        <v>0</v>
      </c>
      <c r="GL124">
        <f t="shared" si="138"/>
        <v>0</v>
      </c>
      <c r="GM124" t="e">
        <f t="shared" si="139"/>
        <v>#REF!</v>
      </c>
      <c r="GN124" t="e">
        <f t="shared" si="140"/>
        <v>#REF!</v>
      </c>
      <c r="GO124">
        <f t="shared" si="141"/>
        <v>0</v>
      </c>
      <c r="GP124">
        <f t="shared" si="142"/>
        <v>0</v>
      </c>
      <c r="GR124">
        <v>0</v>
      </c>
      <c r="GS124">
        <v>3</v>
      </c>
      <c r="GT124">
        <v>0</v>
      </c>
      <c r="GU124" t="s">
        <v>6</v>
      </c>
      <c r="GV124">
        <f t="shared" si="143"/>
        <v>0</v>
      </c>
      <c r="GW124">
        <v>1006.2</v>
      </c>
      <c r="GX124">
        <f t="shared" si="144"/>
        <v>0</v>
      </c>
      <c r="HA124">
        <v>0</v>
      </c>
      <c r="HB124">
        <v>0</v>
      </c>
      <c r="HC124">
        <f t="shared" si="145"/>
        <v>0</v>
      </c>
      <c r="HE124" t="s">
        <v>6</v>
      </c>
      <c r="HF124" t="s">
        <v>6</v>
      </c>
      <c r="HM124" t="s">
        <v>6</v>
      </c>
      <c r="HN124" t="s">
        <v>6</v>
      </c>
      <c r="HO124" t="s">
        <v>6</v>
      </c>
      <c r="HP124" t="s">
        <v>6</v>
      </c>
      <c r="HQ124" t="s">
        <v>6</v>
      </c>
      <c r="IF124">
        <v>-1</v>
      </c>
      <c r="IK124">
        <v>0</v>
      </c>
    </row>
    <row r="125" spans="1:255" x14ac:dyDescent="0.2">
      <c r="A125" s="2">
        <v>18</v>
      </c>
      <c r="B125" s="2">
        <v>1</v>
      </c>
      <c r="C125" s="2">
        <v>101</v>
      </c>
      <c r="D125" s="2"/>
      <c r="E125" s="2" t="s">
        <v>36</v>
      </c>
      <c r="F125" s="2" t="s">
        <v>27</v>
      </c>
      <c r="G125" s="2" t="s">
        <v>28</v>
      </c>
      <c r="H125" s="2" t="s">
        <v>29</v>
      </c>
      <c r="I125" s="2">
        <f>I123*J125</f>
        <v>1.7999999999999998</v>
      </c>
      <c r="J125" s="2">
        <v>20</v>
      </c>
      <c r="K125" s="2">
        <v>20</v>
      </c>
      <c r="L125" s="2"/>
      <c r="M125" s="2"/>
      <c r="N125" s="2"/>
      <c r="O125" s="2">
        <f t="shared" si="109"/>
        <v>24</v>
      </c>
      <c r="P125" s="2">
        <f t="shared" si="110"/>
        <v>24</v>
      </c>
      <c r="Q125" s="2">
        <f t="shared" si="111"/>
        <v>0</v>
      </c>
      <c r="R125" s="2">
        <f t="shared" si="112"/>
        <v>0</v>
      </c>
      <c r="S125" s="2">
        <f t="shared" si="113"/>
        <v>0</v>
      </c>
      <c r="T125" s="2">
        <f t="shared" si="114"/>
        <v>0</v>
      </c>
      <c r="U125" s="2">
        <f t="shared" si="115"/>
        <v>0</v>
      </c>
      <c r="V125" s="2">
        <f t="shared" si="116"/>
        <v>0</v>
      </c>
      <c r="W125" s="2">
        <f t="shared" si="117"/>
        <v>0</v>
      </c>
      <c r="X125" s="2">
        <f t="shared" si="118"/>
        <v>0</v>
      </c>
      <c r="Y125" s="2">
        <f t="shared" si="119"/>
        <v>0</v>
      </c>
      <c r="Z125" s="2"/>
      <c r="AA125" s="2">
        <v>69994508</v>
      </c>
      <c r="AB125" s="2">
        <f t="shared" si="120"/>
        <v>13.16</v>
      </c>
      <c r="AC125" s="2">
        <f t="shared" ref="AC125:AC152" si="146">ROUND((ES125),2)</f>
        <v>13.16</v>
      </c>
      <c r="AD125" s="2">
        <f t="shared" si="121"/>
        <v>0</v>
      </c>
      <c r="AE125" s="2">
        <f t="shared" si="122"/>
        <v>0</v>
      </c>
      <c r="AF125" s="2">
        <f t="shared" si="123"/>
        <v>0</v>
      </c>
      <c r="AG125" s="2">
        <f t="shared" si="124"/>
        <v>0</v>
      </c>
      <c r="AH125" s="2">
        <f t="shared" si="125"/>
        <v>0</v>
      </c>
      <c r="AI125" s="2">
        <f t="shared" si="126"/>
        <v>0</v>
      </c>
      <c r="AJ125" s="2">
        <f t="shared" si="127"/>
        <v>0</v>
      </c>
      <c r="AK125" s="2">
        <v>13.16</v>
      </c>
      <c r="AL125" s="110">
        <f>'1.Лок.смета.и.Акт'!F214</f>
        <v>13.16</v>
      </c>
      <c r="AM125" s="2">
        <v>0</v>
      </c>
      <c r="AN125" s="2">
        <v>0</v>
      </c>
      <c r="AO125" s="2">
        <v>0</v>
      </c>
      <c r="AP125" s="2">
        <v>0</v>
      </c>
      <c r="AQ125" s="2">
        <v>0</v>
      </c>
      <c r="AR125" s="2">
        <v>0</v>
      </c>
      <c r="AS125" s="2">
        <v>0</v>
      </c>
      <c r="AT125" s="2">
        <v>0</v>
      </c>
      <c r="AU125" s="2">
        <v>0</v>
      </c>
      <c r="AV125" s="2">
        <v>1</v>
      </c>
      <c r="AW125" s="2">
        <v>1</v>
      </c>
      <c r="AX125" s="2"/>
      <c r="AY125" s="2"/>
      <c r="AZ125" s="2">
        <v>1</v>
      </c>
      <c r="BA125" s="2">
        <v>1</v>
      </c>
      <c r="BB125" s="2">
        <v>1</v>
      </c>
      <c r="BC125" s="2">
        <v>1</v>
      </c>
      <c r="BD125" s="2" t="s">
        <v>6</v>
      </c>
      <c r="BE125" s="2" t="s">
        <v>6</v>
      </c>
      <c r="BF125" s="2" t="s">
        <v>6</v>
      </c>
      <c r="BG125" s="2" t="s">
        <v>6</v>
      </c>
      <c r="BH125" s="2">
        <v>3</v>
      </c>
      <c r="BI125" s="2">
        <v>1</v>
      </c>
      <c r="BJ125" s="2" t="s">
        <v>30</v>
      </c>
      <c r="BK125" s="2"/>
      <c r="BL125" s="2"/>
      <c r="BM125" s="2">
        <v>500001</v>
      </c>
      <c r="BN125" s="2">
        <v>0</v>
      </c>
      <c r="BO125" s="2" t="s">
        <v>6</v>
      </c>
      <c r="BP125" s="2">
        <v>0</v>
      </c>
      <c r="BQ125" s="2">
        <v>20</v>
      </c>
      <c r="BR125" s="2">
        <v>0</v>
      </c>
      <c r="BS125" s="2">
        <v>1</v>
      </c>
      <c r="BT125" s="2">
        <v>1</v>
      </c>
      <c r="BU125" s="2">
        <v>1</v>
      </c>
      <c r="BV125" s="2">
        <v>1</v>
      </c>
      <c r="BW125" s="2">
        <v>1</v>
      </c>
      <c r="BX125" s="2">
        <v>1</v>
      </c>
      <c r="BY125" s="2" t="s">
        <v>6</v>
      </c>
      <c r="BZ125" s="2">
        <v>0</v>
      </c>
      <c r="CA125" s="2">
        <v>0</v>
      </c>
      <c r="CB125" s="2" t="s">
        <v>6</v>
      </c>
      <c r="CC125" s="2"/>
      <c r="CD125" s="2"/>
      <c r="CE125" s="2">
        <v>0</v>
      </c>
      <c r="CF125" s="2">
        <v>0</v>
      </c>
      <c r="CG125" s="2">
        <v>0</v>
      </c>
      <c r="CH125" s="2"/>
      <c r="CI125" s="2"/>
      <c r="CJ125" s="2"/>
      <c r="CK125" s="2"/>
      <c r="CL125" s="2"/>
      <c r="CM125" s="2">
        <v>0</v>
      </c>
      <c r="CN125" s="2" t="s">
        <v>6</v>
      </c>
      <c r="CO125" s="2">
        <v>0</v>
      </c>
      <c r="CP125" s="2">
        <f t="shared" si="128"/>
        <v>24</v>
      </c>
      <c r="CQ125" s="2">
        <f t="shared" si="129"/>
        <v>13.16</v>
      </c>
      <c r="CR125" s="2">
        <f t="shared" si="130"/>
        <v>0</v>
      </c>
      <c r="CS125" s="2">
        <f t="shared" si="131"/>
        <v>0</v>
      </c>
      <c r="CT125" s="2">
        <f t="shared" si="132"/>
        <v>0</v>
      </c>
      <c r="CU125" s="2">
        <f t="shared" si="133"/>
        <v>0</v>
      </c>
      <c r="CV125" s="2">
        <f t="shared" si="134"/>
        <v>0</v>
      </c>
      <c r="CW125" s="2">
        <f t="shared" si="135"/>
        <v>0</v>
      </c>
      <c r="CX125" s="2">
        <f t="shared" si="136"/>
        <v>0</v>
      </c>
      <c r="CY125" s="2">
        <f>(((S125+(R125*IF(0,0,1)))*AT125)/100)</f>
        <v>0</v>
      </c>
      <c r="CZ125" s="2">
        <f>(((S125+(R125*IF(0,0,1)))*AU125)/100)</f>
        <v>0</v>
      </c>
      <c r="DA125" s="2"/>
      <c r="DB125" s="2"/>
      <c r="DC125" s="2" t="s">
        <v>6</v>
      </c>
      <c r="DD125" s="2" t="s">
        <v>6</v>
      </c>
      <c r="DE125" s="2" t="s">
        <v>6</v>
      </c>
      <c r="DF125" s="2" t="s">
        <v>6</v>
      </c>
      <c r="DG125" s="2" t="s">
        <v>6</v>
      </c>
      <c r="DH125" s="2" t="s">
        <v>6</v>
      </c>
      <c r="DI125" s="2" t="s">
        <v>6</v>
      </c>
      <c r="DJ125" s="2" t="s">
        <v>6</v>
      </c>
      <c r="DK125" s="2" t="s">
        <v>6</v>
      </c>
      <c r="DL125" s="2" t="s">
        <v>6</v>
      </c>
      <c r="DM125" s="2" t="s">
        <v>6</v>
      </c>
      <c r="DN125" s="2">
        <v>0</v>
      </c>
      <c r="DO125" s="2">
        <v>0</v>
      </c>
      <c r="DP125" s="2">
        <v>1</v>
      </c>
      <c r="DQ125" s="2">
        <v>1</v>
      </c>
      <c r="DR125" s="2"/>
      <c r="DS125" s="2"/>
      <c r="DT125" s="2"/>
      <c r="DU125" s="2">
        <v>1009</v>
      </c>
      <c r="DV125" s="2" t="s">
        <v>29</v>
      </c>
      <c r="DW125" s="2" t="s">
        <v>29</v>
      </c>
      <c r="DX125" s="2">
        <v>1</v>
      </c>
      <c r="DY125" s="2"/>
      <c r="DZ125" s="2" t="s">
        <v>6</v>
      </c>
      <c r="EA125" s="2" t="s">
        <v>6</v>
      </c>
      <c r="EB125" s="2" t="s">
        <v>6</v>
      </c>
      <c r="EC125" s="2" t="s">
        <v>6</v>
      </c>
      <c r="ED125" s="2"/>
      <c r="EE125" s="2">
        <v>35949445</v>
      </c>
      <c r="EF125" s="2">
        <v>20</v>
      </c>
      <c r="EG125" s="2" t="s">
        <v>31</v>
      </c>
      <c r="EH125" s="2">
        <v>0</v>
      </c>
      <c r="EI125" s="2" t="s">
        <v>6</v>
      </c>
      <c r="EJ125" s="2">
        <v>1</v>
      </c>
      <c r="EK125" s="2">
        <v>500001</v>
      </c>
      <c r="EL125" s="2" t="s">
        <v>32</v>
      </c>
      <c r="EM125" s="2" t="s">
        <v>33</v>
      </c>
      <c r="EN125" s="2"/>
      <c r="EO125" s="2" t="s">
        <v>6</v>
      </c>
      <c r="EP125" s="2"/>
      <c r="EQ125" s="2">
        <v>0</v>
      </c>
      <c r="ER125" s="2">
        <v>13.16</v>
      </c>
      <c r="ES125" s="110">
        <f>'1.Лок.смета.и.Акт'!F214</f>
        <v>13.16</v>
      </c>
      <c r="ET125" s="2">
        <v>0</v>
      </c>
      <c r="EU125" s="2">
        <v>0</v>
      </c>
      <c r="EV125" s="2">
        <v>0</v>
      </c>
      <c r="EW125" s="2">
        <v>0</v>
      </c>
      <c r="EX125" s="2">
        <v>0</v>
      </c>
      <c r="EY125" s="2"/>
      <c r="EZ125" s="2"/>
      <c r="FA125" s="2"/>
      <c r="FB125" s="2"/>
      <c r="FC125" s="2"/>
      <c r="FD125" s="2"/>
      <c r="FE125" s="2"/>
      <c r="FF125" s="2"/>
      <c r="FG125" s="2"/>
      <c r="FH125" s="2"/>
      <c r="FI125" s="2"/>
      <c r="FJ125" s="2"/>
      <c r="FK125" s="2"/>
      <c r="FL125" s="2"/>
      <c r="FM125" s="2"/>
      <c r="FN125" s="2"/>
      <c r="FO125" s="2"/>
      <c r="FP125" s="2"/>
      <c r="FQ125" s="2">
        <v>0</v>
      </c>
      <c r="FR125" s="2">
        <f t="shared" si="137"/>
        <v>0</v>
      </c>
      <c r="FS125" s="2">
        <v>0</v>
      </c>
      <c r="FT125" s="2"/>
      <c r="FU125" s="2"/>
      <c r="FV125" s="2"/>
      <c r="FW125" s="2"/>
      <c r="FX125" s="2">
        <v>0</v>
      </c>
      <c r="FY125" s="2">
        <v>0</v>
      </c>
      <c r="FZ125" s="2"/>
      <c r="GA125" s="2" t="s">
        <v>6</v>
      </c>
      <c r="GB125" s="2"/>
      <c r="GC125" s="2"/>
      <c r="GD125" s="2">
        <v>1</v>
      </c>
      <c r="GE125" s="2"/>
      <c r="GF125" s="2">
        <v>-1621886746</v>
      </c>
      <c r="GG125" s="2">
        <v>2</v>
      </c>
      <c r="GH125" s="2">
        <v>1</v>
      </c>
      <c r="GI125" s="2">
        <v>-2</v>
      </c>
      <c r="GJ125" s="2">
        <v>0</v>
      </c>
      <c r="GK125" s="2">
        <v>0</v>
      </c>
      <c r="GL125" s="2">
        <f t="shared" si="138"/>
        <v>0</v>
      </c>
      <c r="GM125" s="2">
        <f t="shared" si="139"/>
        <v>24</v>
      </c>
      <c r="GN125" s="2">
        <f t="shared" si="140"/>
        <v>24</v>
      </c>
      <c r="GO125" s="2">
        <f t="shared" si="141"/>
        <v>0</v>
      </c>
      <c r="GP125" s="2">
        <f t="shared" si="142"/>
        <v>0</v>
      </c>
      <c r="GQ125" s="2"/>
      <c r="GR125" s="2">
        <v>0</v>
      </c>
      <c r="GS125" s="2">
        <v>3</v>
      </c>
      <c r="GT125" s="2">
        <v>0</v>
      </c>
      <c r="GU125" s="2" t="s">
        <v>6</v>
      </c>
      <c r="GV125" s="2">
        <f t="shared" si="143"/>
        <v>0</v>
      </c>
      <c r="GW125" s="2">
        <v>1</v>
      </c>
      <c r="GX125" s="2">
        <f t="shared" si="144"/>
        <v>0</v>
      </c>
      <c r="GY125" s="2"/>
      <c r="GZ125" s="2"/>
      <c r="HA125" s="2">
        <v>0</v>
      </c>
      <c r="HB125" s="2">
        <v>0</v>
      </c>
      <c r="HC125" s="2">
        <f t="shared" si="145"/>
        <v>0</v>
      </c>
      <c r="HD125" s="2"/>
      <c r="HE125" s="2" t="s">
        <v>6</v>
      </c>
      <c r="HF125" s="2" t="s">
        <v>6</v>
      </c>
      <c r="HG125" s="2"/>
      <c r="HH125" s="2"/>
      <c r="HI125" s="2"/>
      <c r="HJ125" s="2"/>
      <c r="HK125" s="2"/>
      <c r="HL125" s="2"/>
      <c r="HM125" s="2" t="s">
        <v>6</v>
      </c>
      <c r="HN125" s="2" t="s">
        <v>6</v>
      </c>
      <c r="HO125" s="2" t="s">
        <v>6</v>
      </c>
      <c r="HP125" s="2" t="s">
        <v>6</v>
      </c>
      <c r="HQ125" s="2" t="s">
        <v>6</v>
      </c>
      <c r="HR125" s="2"/>
      <c r="HS125" s="2"/>
      <c r="HT125" s="2"/>
      <c r="HU125" s="2"/>
      <c r="HV125" s="2"/>
      <c r="HW125" s="2"/>
      <c r="HX125" s="2"/>
      <c r="HY125" s="2"/>
      <c r="HZ125" s="2"/>
      <c r="IA125" s="2"/>
      <c r="IB125" s="2"/>
      <c r="IC125" s="2"/>
      <c r="ID125" s="2"/>
      <c r="IE125" s="2"/>
      <c r="IF125" s="2">
        <v>-1</v>
      </c>
      <c r="IG125" s="2"/>
      <c r="IH125" s="2"/>
      <c r="II125" s="2"/>
      <c r="IJ125" s="2"/>
      <c r="IK125" s="2">
        <v>0</v>
      </c>
      <c r="IL125" s="2"/>
      <c r="IM125" s="2"/>
      <c r="IN125" s="2"/>
      <c r="IO125" s="2"/>
      <c r="IP125" s="2"/>
      <c r="IQ125" s="2"/>
      <c r="IR125" s="2"/>
      <c r="IS125" s="2"/>
      <c r="IT125" s="2"/>
      <c r="IU125" s="2"/>
    </row>
    <row r="126" spans="1:255" x14ac:dyDescent="0.2">
      <c r="A126">
        <v>18</v>
      </c>
      <c r="B126">
        <v>1</v>
      </c>
      <c r="C126">
        <v>119</v>
      </c>
      <c r="E126" t="s">
        <v>36</v>
      </c>
      <c r="F126" t="e">
        <f>'ТЗ '!#REF!</f>
        <v>#REF!</v>
      </c>
      <c r="G126" t="s">
        <v>28</v>
      </c>
      <c r="H126" t="s">
        <v>29</v>
      </c>
      <c r="I126">
        <f>I124*J126</f>
        <v>1.7999999999999998</v>
      </c>
      <c r="J126" s="208">
        <f>'5.Ведомость_списания'!F59</f>
        <v>20</v>
      </c>
      <c r="K126">
        <v>20</v>
      </c>
      <c r="O126">
        <f t="shared" si="109"/>
        <v>158</v>
      </c>
      <c r="P126">
        <f t="shared" si="110"/>
        <v>158</v>
      </c>
      <c r="Q126">
        <f t="shared" si="111"/>
        <v>0</v>
      </c>
      <c r="R126">
        <f t="shared" si="112"/>
        <v>0</v>
      </c>
      <c r="S126">
        <f t="shared" si="113"/>
        <v>0</v>
      </c>
      <c r="T126">
        <f t="shared" si="114"/>
        <v>0</v>
      </c>
      <c r="U126">
        <f t="shared" si="115"/>
        <v>0</v>
      </c>
      <c r="V126">
        <f t="shared" si="116"/>
        <v>0</v>
      </c>
      <c r="W126">
        <f t="shared" si="117"/>
        <v>0</v>
      </c>
      <c r="X126">
        <f t="shared" si="118"/>
        <v>0</v>
      </c>
      <c r="Y126">
        <f t="shared" si="119"/>
        <v>0</v>
      </c>
      <c r="AA126">
        <v>69994509</v>
      </c>
      <c r="AB126">
        <f t="shared" si="120"/>
        <v>11.64</v>
      </c>
      <c r="AC126">
        <f t="shared" si="146"/>
        <v>11.64</v>
      </c>
      <c r="AD126">
        <f t="shared" si="121"/>
        <v>0</v>
      </c>
      <c r="AE126">
        <f t="shared" si="122"/>
        <v>0</v>
      </c>
      <c r="AF126">
        <f t="shared" si="123"/>
        <v>0</v>
      </c>
      <c r="AG126">
        <f t="shared" si="124"/>
        <v>0</v>
      </c>
      <c r="AH126">
        <f t="shared" si="125"/>
        <v>0</v>
      </c>
      <c r="AI126">
        <f t="shared" si="126"/>
        <v>0</v>
      </c>
      <c r="AJ126">
        <f t="shared" si="127"/>
        <v>0</v>
      </c>
      <c r="AK126">
        <v>11.64</v>
      </c>
      <c r="AL126">
        <v>11.64</v>
      </c>
      <c r="AM126">
        <v>0</v>
      </c>
      <c r="AN126">
        <v>0</v>
      </c>
      <c r="AO126">
        <v>0</v>
      </c>
      <c r="AP126">
        <v>0</v>
      </c>
      <c r="AQ126">
        <v>0</v>
      </c>
      <c r="AR126">
        <v>0</v>
      </c>
      <c r="AS126">
        <v>0</v>
      </c>
      <c r="AT126">
        <v>0</v>
      </c>
      <c r="AU126">
        <v>0</v>
      </c>
      <c r="AV126">
        <v>1</v>
      </c>
      <c r="AW126">
        <v>1</v>
      </c>
      <c r="AZ126">
        <v>1</v>
      </c>
      <c r="BA126">
        <v>1</v>
      </c>
      <c r="BB126">
        <v>1</v>
      </c>
      <c r="BC126">
        <v>7.56</v>
      </c>
      <c r="BD126" t="s">
        <v>6</v>
      </c>
      <c r="BE126" t="s">
        <v>6</v>
      </c>
      <c r="BF126" t="s">
        <v>6</v>
      </c>
      <c r="BG126" t="s">
        <v>6</v>
      </c>
      <c r="BH126">
        <v>3</v>
      </c>
      <c r="BI126">
        <v>1</v>
      </c>
      <c r="BJ126" t="s">
        <v>30</v>
      </c>
      <c r="BM126">
        <v>500001</v>
      </c>
      <c r="BN126">
        <v>0</v>
      </c>
      <c r="BO126" t="s">
        <v>6</v>
      </c>
      <c r="BP126">
        <v>0</v>
      </c>
      <c r="BQ126">
        <v>20</v>
      </c>
      <c r="BR126">
        <v>0</v>
      </c>
      <c r="BS126">
        <v>1</v>
      </c>
      <c r="BT126">
        <v>1</v>
      </c>
      <c r="BU126">
        <v>1</v>
      </c>
      <c r="BV126">
        <v>1</v>
      </c>
      <c r="BW126">
        <v>1</v>
      </c>
      <c r="BX126">
        <v>1</v>
      </c>
      <c r="BY126" t="s">
        <v>6</v>
      </c>
      <c r="BZ126">
        <v>0</v>
      </c>
      <c r="CA126">
        <v>0</v>
      </c>
      <c r="CB126" t="s">
        <v>6</v>
      </c>
      <c r="CE126">
        <v>0</v>
      </c>
      <c r="CF126">
        <v>0</v>
      </c>
      <c r="CG126">
        <v>0</v>
      </c>
      <c r="CM126">
        <v>0</v>
      </c>
      <c r="CN126" t="s">
        <v>6</v>
      </c>
      <c r="CO126">
        <v>0</v>
      </c>
      <c r="CP126">
        <f t="shared" si="128"/>
        <v>158</v>
      </c>
      <c r="CQ126">
        <f t="shared" si="129"/>
        <v>87.998400000000004</v>
      </c>
      <c r="CR126">
        <f t="shared" si="130"/>
        <v>0</v>
      </c>
      <c r="CS126">
        <f t="shared" si="131"/>
        <v>0</v>
      </c>
      <c r="CT126">
        <f t="shared" si="132"/>
        <v>0</v>
      </c>
      <c r="CU126">
        <f t="shared" si="133"/>
        <v>0</v>
      </c>
      <c r="CV126">
        <f t="shared" si="134"/>
        <v>0</v>
      </c>
      <c r="CW126">
        <f t="shared" si="135"/>
        <v>0</v>
      </c>
      <c r="CX126">
        <f t="shared" si="136"/>
        <v>0</v>
      </c>
      <c r="CY126">
        <f>(S126+R126)*(BZ126/100)</f>
        <v>0</v>
      </c>
      <c r="CZ126">
        <f>(S126+R126)*(CA126/100)</f>
        <v>0</v>
      </c>
      <c r="DC126" t="s">
        <v>6</v>
      </c>
      <c r="DD126" t="s">
        <v>6</v>
      </c>
      <c r="DE126" t="s">
        <v>6</v>
      </c>
      <c r="DF126" t="s">
        <v>6</v>
      </c>
      <c r="DG126" t="s">
        <v>6</v>
      </c>
      <c r="DH126" t="s">
        <v>6</v>
      </c>
      <c r="DI126" t="s">
        <v>6</v>
      </c>
      <c r="DJ126" t="s">
        <v>6</v>
      </c>
      <c r="DK126" t="s">
        <v>6</v>
      </c>
      <c r="DL126" t="s">
        <v>6</v>
      </c>
      <c r="DM126" t="s">
        <v>6</v>
      </c>
      <c r="DN126">
        <v>0</v>
      </c>
      <c r="DO126">
        <v>0</v>
      </c>
      <c r="DP126">
        <v>1</v>
      </c>
      <c r="DQ126">
        <v>1</v>
      </c>
      <c r="DU126">
        <v>1009</v>
      </c>
      <c r="DV126" t="s">
        <v>29</v>
      </c>
      <c r="DW126" t="e">
        <f>'ТЗ '!#REF!</f>
        <v>#REF!</v>
      </c>
      <c r="DX126">
        <v>1</v>
      </c>
      <c r="DZ126" t="s">
        <v>6</v>
      </c>
      <c r="EA126" t="s">
        <v>6</v>
      </c>
      <c r="EB126" t="s">
        <v>6</v>
      </c>
      <c r="EC126" t="s">
        <v>6</v>
      </c>
      <c r="EE126">
        <v>35949445</v>
      </c>
      <c r="EF126">
        <v>20</v>
      </c>
      <c r="EG126" t="s">
        <v>31</v>
      </c>
      <c r="EH126">
        <v>0</v>
      </c>
      <c r="EI126" t="s">
        <v>6</v>
      </c>
      <c r="EJ126">
        <v>1</v>
      </c>
      <c r="EK126">
        <v>500001</v>
      </c>
      <c r="EL126" t="s">
        <v>32</v>
      </c>
      <c r="EM126" t="s">
        <v>33</v>
      </c>
      <c r="EO126" t="s">
        <v>6</v>
      </c>
      <c r="EQ126">
        <v>0</v>
      </c>
      <c r="ER126">
        <v>84.17</v>
      </c>
      <c r="ES126">
        <v>11.64</v>
      </c>
      <c r="ET126">
        <v>0</v>
      </c>
      <c r="EU126">
        <v>0</v>
      </c>
      <c r="EV126">
        <v>0</v>
      </c>
      <c r="EW126">
        <v>0</v>
      </c>
      <c r="EX126">
        <v>0</v>
      </c>
      <c r="EZ126">
        <v>5</v>
      </c>
      <c r="FC126">
        <v>0</v>
      </c>
      <c r="FD126">
        <v>18</v>
      </c>
      <c r="FF126">
        <v>84.17</v>
      </c>
      <c r="FQ126">
        <v>0</v>
      </c>
      <c r="FR126">
        <f t="shared" si="137"/>
        <v>0</v>
      </c>
      <c r="FS126">
        <v>0</v>
      </c>
      <c r="FX126">
        <v>0</v>
      </c>
      <c r="FY126">
        <v>0</v>
      </c>
      <c r="GA126" t="s">
        <v>34</v>
      </c>
      <c r="GD126">
        <v>1</v>
      </c>
      <c r="GF126">
        <v>-1621886746</v>
      </c>
      <c r="GG126">
        <v>2</v>
      </c>
      <c r="GH126">
        <v>3</v>
      </c>
      <c r="GI126">
        <v>5</v>
      </c>
      <c r="GJ126">
        <v>0</v>
      </c>
      <c r="GK126">
        <v>0</v>
      </c>
      <c r="GL126">
        <f t="shared" si="138"/>
        <v>0</v>
      </c>
      <c r="GM126">
        <f t="shared" si="139"/>
        <v>158</v>
      </c>
      <c r="GN126">
        <f t="shared" si="140"/>
        <v>158</v>
      </c>
      <c r="GO126">
        <f t="shared" si="141"/>
        <v>0</v>
      </c>
      <c r="GP126">
        <f t="shared" si="142"/>
        <v>0</v>
      </c>
      <c r="GR126">
        <v>1</v>
      </c>
      <c r="GS126">
        <v>1</v>
      </c>
      <c r="GT126">
        <v>0</v>
      </c>
      <c r="GU126" t="s">
        <v>6</v>
      </c>
      <c r="GV126">
        <f t="shared" si="143"/>
        <v>0</v>
      </c>
      <c r="GW126">
        <v>1</v>
      </c>
      <c r="GX126">
        <f t="shared" si="144"/>
        <v>0</v>
      </c>
      <c r="HA126">
        <v>0</v>
      </c>
      <c r="HB126">
        <v>0</v>
      </c>
      <c r="HC126">
        <f t="shared" si="145"/>
        <v>0</v>
      </c>
      <c r="HE126" t="s">
        <v>35</v>
      </c>
      <c r="HF126" t="s">
        <v>36</v>
      </c>
      <c r="HM126" t="s">
        <v>6</v>
      </c>
      <c r="HN126" t="s">
        <v>6</v>
      </c>
      <c r="HO126" t="s">
        <v>6</v>
      </c>
      <c r="HP126" t="s">
        <v>6</v>
      </c>
      <c r="HQ126" t="s">
        <v>6</v>
      </c>
      <c r="IF126">
        <v>-1</v>
      </c>
      <c r="IK126">
        <v>0</v>
      </c>
    </row>
    <row r="127" spans="1:255" x14ac:dyDescent="0.2">
      <c r="A127" s="2">
        <v>18</v>
      </c>
      <c r="B127" s="2">
        <v>1</v>
      </c>
      <c r="C127" s="2">
        <v>102</v>
      </c>
      <c r="D127" s="2"/>
      <c r="E127" s="2" t="s">
        <v>194</v>
      </c>
      <c r="F127" s="2" t="s">
        <v>195</v>
      </c>
      <c r="G127" s="2" t="s">
        <v>196</v>
      </c>
      <c r="H127" s="2" t="s">
        <v>29</v>
      </c>
      <c r="I127" s="2">
        <f>I123*J127</f>
        <v>0.89999999999999991</v>
      </c>
      <c r="J127" s="2">
        <v>10</v>
      </c>
      <c r="K127" s="2">
        <v>10</v>
      </c>
      <c r="L127" s="2"/>
      <c r="M127" s="2"/>
      <c r="N127" s="2"/>
      <c r="O127" s="2">
        <f t="shared" si="109"/>
        <v>7</v>
      </c>
      <c r="P127" s="2">
        <f t="shared" si="110"/>
        <v>7</v>
      </c>
      <c r="Q127" s="2">
        <f t="shared" si="111"/>
        <v>0</v>
      </c>
      <c r="R127" s="2">
        <f t="shared" si="112"/>
        <v>0</v>
      </c>
      <c r="S127" s="2">
        <f t="shared" si="113"/>
        <v>0</v>
      </c>
      <c r="T127" s="2">
        <f t="shared" si="114"/>
        <v>0</v>
      </c>
      <c r="U127" s="2">
        <f t="shared" si="115"/>
        <v>0</v>
      </c>
      <c r="V127" s="2">
        <f t="shared" si="116"/>
        <v>0</v>
      </c>
      <c r="W127" s="2">
        <f t="shared" si="117"/>
        <v>0</v>
      </c>
      <c r="X127" s="2">
        <f t="shared" si="118"/>
        <v>0</v>
      </c>
      <c r="Y127" s="2">
        <f t="shared" si="119"/>
        <v>0</v>
      </c>
      <c r="Z127" s="2"/>
      <c r="AA127" s="2">
        <v>69994508</v>
      </c>
      <c r="AB127" s="2">
        <f t="shared" si="120"/>
        <v>7.5</v>
      </c>
      <c r="AC127" s="2">
        <f t="shared" si="146"/>
        <v>7.5</v>
      </c>
      <c r="AD127" s="2">
        <f t="shared" si="121"/>
        <v>0</v>
      </c>
      <c r="AE127" s="2">
        <f t="shared" si="122"/>
        <v>0</v>
      </c>
      <c r="AF127" s="2">
        <f t="shared" si="123"/>
        <v>0</v>
      </c>
      <c r="AG127" s="2">
        <f t="shared" si="124"/>
        <v>0</v>
      </c>
      <c r="AH127" s="2">
        <f t="shared" si="125"/>
        <v>0</v>
      </c>
      <c r="AI127" s="2">
        <f t="shared" si="126"/>
        <v>0</v>
      </c>
      <c r="AJ127" s="2">
        <f t="shared" si="127"/>
        <v>0</v>
      </c>
      <c r="AK127" s="2">
        <v>7.5</v>
      </c>
      <c r="AL127" s="110">
        <f>'1.Лок.смета.и.Акт'!F216</f>
        <v>7.5</v>
      </c>
      <c r="AM127" s="2">
        <v>0</v>
      </c>
      <c r="AN127" s="2">
        <v>0</v>
      </c>
      <c r="AO127" s="2">
        <v>0</v>
      </c>
      <c r="AP127" s="2">
        <v>0</v>
      </c>
      <c r="AQ127" s="2">
        <v>0</v>
      </c>
      <c r="AR127" s="2">
        <v>0</v>
      </c>
      <c r="AS127" s="2">
        <v>0</v>
      </c>
      <c r="AT127" s="2">
        <v>0</v>
      </c>
      <c r="AU127" s="2">
        <v>0</v>
      </c>
      <c r="AV127" s="2">
        <v>1</v>
      </c>
      <c r="AW127" s="2">
        <v>1</v>
      </c>
      <c r="AX127" s="2"/>
      <c r="AY127" s="2"/>
      <c r="AZ127" s="2">
        <v>1</v>
      </c>
      <c r="BA127" s="2">
        <v>1</v>
      </c>
      <c r="BB127" s="2">
        <v>1</v>
      </c>
      <c r="BC127" s="2">
        <v>1</v>
      </c>
      <c r="BD127" s="2" t="s">
        <v>6</v>
      </c>
      <c r="BE127" s="2" t="s">
        <v>6</v>
      </c>
      <c r="BF127" s="2" t="s">
        <v>6</v>
      </c>
      <c r="BG127" s="2" t="s">
        <v>6</v>
      </c>
      <c r="BH127" s="2">
        <v>3</v>
      </c>
      <c r="BI127" s="2">
        <v>1</v>
      </c>
      <c r="BJ127" s="2" t="s">
        <v>197</v>
      </c>
      <c r="BK127" s="2"/>
      <c r="BL127" s="2"/>
      <c r="BM127" s="2">
        <v>500001</v>
      </c>
      <c r="BN127" s="2">
        <v>0</v>
      </c>
      <c r="BO127" s="2" t="s">
        <v>6</v>
      </c>
      <c r="BP127" s="2">
        <v>0</v>
      </c>
      <c r="BQ127" s="2">
        <v>20</v>
      </c>
      <c r="BR127" s="2">
        <v>0</v>
      </c>
      <c r="BS127" s="2">
        <v>1</v>
      </c>
      <c r="BT127" s="2">
        <v>1</v>
      </c>
      <c r="BU127" s="2">
        <v>1</v>
      </c>
      <c r="BV127" s="2">
        <v>1</v>
      </c>
      <c r="BW127" s="2">
        <v>1</v>
      </c>
      <c r="BX127" s="2">
        <v>1</v>
      </c>
      <c r="BY127" s="2" t="s">
        <v>6</v>
      </c>
      <c r="BZ127" s="2">
        <v>0</v>
      </c>
      <c r="CA127" s="2">
        <v>0</v>
      </c>
      <c r="CB127" s="2" t="s">
        <v>6</v>
      </c>
      <c r="CC127" s="2"/>
      <c r="CD127" s="2"/>
      <c r="CE127" s="2">
        <v>0</v>
      </c>
      <c r="CF127" s="2">
        <v>0</v>
      </c>
      <c r="CG127" s="2">
        <v>0</v>
      </c>
      <c r="CH127" s="2"/>
      <c r="CI127" s="2"/>
      <c r="CJ127" s="2"/>
      <c r="CK127" s="2"/>
      <c r="CL127" s="2"/>
      <c r="CM127" s="2">
        <v>0</v>
      </c>
      <c r="CN127" s="2" t="s">
        <v>6</v>
      </c>
      <c r="CO127" s="2">
        <v>0</v>
      </c>
      <c r="CP127" s="2">
        <f t="shared" si="128"/>
        <v>7</v>
      </c>
      <c r="CQ127" s="2">
        <f t="shared" si="129"/>
        <v>7.5</v>
      </c>
      <c r="CR127" s="2">
        <f t="shared" si="130"/>
        <v>0</v>
      </c>
      <c r="CS127" s="2">
        <f t="shared" si="131"/>
        <v>0</v>
      </c>
      <c r="CT127" s="2">
        <f t="shared" si="132"/>
        <v>0</v>
      </c>
      <c r="CU127" s="2">
        <f t="shared" si="133"/>
        <v>0</v>
      </c>
      <c r="CV127" s="2">
        <f t="shared" si="134"/>
        <v>0</v>
      </c>
      <c r="CW127" s="2">
        <f t="shared" si="135"/>
        <v>0</v>
      </c>
      <c r="CX127" s="2">
        <f t="shared" si="136"/>
        <v>0</v>
      </c>
      <c r="CY127" s="2">
        <f>(((S127+(R127*IF(0,0,1)))*AT127)/100)</f>
        <v>0</v>
      </c>
      <c r="CZ127" s="2">
        <f>(((S127+(R127*IF(0,0,1)))*AU127)/100)</f>
        <v>0</v>
      </c>
      <c r="DA127" s="2"/>
      <c r="DB127" s="2"/>
      <c r="DC127" s="2" t="s">
        <v>6</v>
      </c>
      <c r="DD127" s="2" t="s">
        <v>6</v>
      </c>
      <c r="DE127" s="2" t="s">
        <v>6</v>
      </c>
      <c r="DF127" s="2" t="s">
        <v>6</v>
      </c>
      <c r="DG127" s="2" t="s">
        <v>6</v>
      </c>
      <c r="DH127" s="2" t="s">
        <v>6</v>
      </c>
      <c r="DI127" s="2" t="s">
        <v>6</v>
      </c>
      <c r="DJ127" s="2" t="s">
        <v>6</v>
      </c>
      <c r="DK127" s="2" t="s">
        <v>6</v>
      </c>
      <c r="DL127" s="2" t="s">
        <v>6</v>
      </c>
      <c r="DM127" s="2" t="s">
        <v>6</v>
      </c>
      <c r="DN127" s="2">
        <v>0</v>
      </c>
      <c r="DO127" s="2">
        <v>0</v>
      </c>
      <c r="DP127" s="2">
        <v>1</v>
      </c>
      <c r="DQ127" s="2">
        <v>1</v>
      </c>
      <c r="DR127" s="2"/>
      <c r="DS127" s="2"/>
      <c r="DT127" s="2"/>
      <c r="DU127" s="2">
        <v>1009</v>
      </c>
      <c r="DV127" s="2" t="s">
        <v>29</v>
      </c>
      <c r="DW127" s="2" t="s">
        <v>29</v>
      </c>
      <c r="DX127" s="2">
        <v>1</v>
      </c>
      <c r="DY127" s="2"/>
      <c r="DZ127" s="2" t="s">
        <v>6</v>
      </c>
      <c r="EA127" s="2" t="s">
        <v>6</v>
      </c>
      <c r="EB127" s="2" t="s">
        <v>6</v>
      </c>
      <c r="EC127" s="2" t="s">
        <v>6</v>
      </c>
      <c r="ED127" s="2"/>
      <c r="EE127" s="2">
        <v>35949445</v>
      </c>
      <c r="EF127" s="2">
        <v>20</v>
      </c>
      <c r="EG127" s="2" t="s">
        <v>31</v>
      </c>
      <c r="EH127" s="2">
        <v>0</v>
      </c>
      <c r="EI127" s="2" t="s">
        <v>6</v>
      </c>
      <c r="EJ127" s="2">
        <v>1</v>
      </c>
      <c r="EK127" s="2">
        <v>500001</v>
      </c>
      <c r="EL127" s="2" t="s">
        <v>32</v>
      </c>
      <c r="EM127" s="2" t="s">
        <v>33</v>
      </c>
      <c r="EN127" s="2"/>
      <c r="EO127" s="2" t="s">
        <v>6</v>
      </c>
      <c r="EP127" s="2"/>
      <c r="EQ127" s="2">
        <v>0</v>
      </c>
      <c r="ER127" s="2">
        <v>7.5</v>
      </c>
      <c r="ES127" s="110">
        <f>'1.Лок.смета.и.Акт'!F216</f>
        <v>7.5</v>
      </c>
      <c r="ET127" s="2">
        <v>0</v>
      </c>
      <c r="EU127" s="2">
        <v>0</v>
      </c>
      <c r="EV127" s="2">
        <v>0</v>
      </c>
      <c r="EW127" s="2">
        <v>0</v>
      </c>
      <c r="EX127" s="2">
        <v>0</v>
      </c>
      <c r="EY127" s="2"/>
      <c r="EZ127" s="2"/>
      <c r="FA127" s="2"/>
      <c r="FB127" s="2"/>
      <c r="FC127" s="2"/>
      <c r="FD127" s="2"/>
      <c r="FE127" s="2"/>
      <c r="FF127" s="2"/>
      <c r="FG127" s="2"/>
      <c r="FH127" s="2"/>
      <c r="FI127" s="2"/>
      <c r="FJ127" s="2"/>
      <c r="FK127" s="2"/>
      <c r="FL127" s="2"/>
      <c r="FM127" s="2"/>
      <c r="FN127" s="2"/>
      <c r="FO127" s="2"/>
      <c r="FP127" s="2"/>
      <c r="FQ127" s="2">
        <v>0</v>
      </c>
      <c r="FR127" s="2">
        <f t="shared" si="137"/>
        <v>0</v>
      </c>
      <c r="FS127" s="2">
        <v>0</v>
      </c>
      <c r="FT127" s="2"/>
      <c r="FU127" s="2"/>
      <c r="FV127" s="2"/>
      <c r="FW127" s="2"/>
      <c r="FX127" s="2">
        <v>0</v>
      </c>
      <c r="FY127" s="2">
        <v>0</v>
      </c>
      <c r="FZ127" s="2"/>
      <c r="GA127" s="2" t="s">
        <v>6</v>
      </c>
      <c r="GB127" s="2"/>
      <c r="GC127" s="2"/>
      <c r="GD127" s="2">
        <v>1</v>
      </c>
      <c r="GE127" s="2"/>
      <c r="GF127" s="2">
        <v>-44267695</v>
      </c>
      <c r="GG127" s="2">
        <v>2</v>
      </c>
      <c r="GH127" s="2">
        <v>1</v>
      </c>
      <c r="GI127" s="2">
        <v>-2</v>
      </c>
      <c r="GJ127" s="2">
        <v>0</v>
      </c>
      <c r="GK127" s="2">
        <v>0</v>
      </c>
      <c r="GL127" s="2">
        <f t="shared" si="138"/>
        <v>0</v>
      </c>
      <c r="GM127" s="2">
        <f t="shared" si="139"/>
        <v>7</v>
      </c>
      <c r="GN127" s="2">
        <f t="shared" si="140"/>
        <v>7</v>
      </c>
      <c r="GO127" s="2">
        <f t="shared" si="141"/>
        <v>0</v>
      </c>
      <c r="GP127" s="2">
        <f t="shared" si="142"/>
        <v>0</v>
      </c>
      <c r="GQ127" s="2"/>
      <c r="GR127" s="2">
        <v>0</v>
      </c>
      <c r="GS127" s="2">
        <v>3</v>
      </c>
      <c r="GT127" s="2">
        <v>0</v>
      </c>
      <c r="GU127" s="2" t="s">
        <v>6</v>
      </c>
      <c r="GV127" s="2">
        <f t="shared" si="143"/>
        <v>0</v>
      </c>
      <c r="GW127" s="2">
        <v>1</v>
      </c>
      <c r="GX127" s="2">
        <f t="shared" si="144"/>
        <v>0</v>
      </c>
      <c r="GY127" s="2"/>
      <c r="GZ127" s="2"/>
      <c r="HA127" s="2">
        <v>0</v>
      </c>
      <c r="HB127" s="2">
        <v>0</v>
      </c>
      <c r="HC127" s="2">
        <f t="shared" si="145"/>
        <v>0</v>
      </c>
      <c r="HD127" s="2"/>
      <c r="HE127" s="2" t="s">
        <v>6</v>
      </c>
      <c r="HF127" s="2" t="s">
        <v>6</v>
      </c>
      <c r="HG127" s="2"/>
      <c r="HH127" s="2"/>
      <c r="HI127" s="2"/>
      <c r="HJ127" s="2"/>
      <c r="HK127" s="2"/>
      <c r="HL127" s="2"/>
      <c r="HM127" s="2" t="s">
        <v>6</v>
      </c>
      <c r="HN127" s="2" t="s">
        <v>6</v>
      </c>
      <c r="HO127" s="2" t="s">
        <v>6</v>
      </c>
      <c r="HP127" s="2" t="s">
        <v>6</v>
      </c>
      <c r="HQ127" s="2" t="s">
        <v>6</v>
      </c>
      <c r="HR127" s="2"/>
      <c r="HS127" s="2"/>
      <c r="HT127" s="2"/>
      <c r="HU127" s="2"/>
      <c r="HV127" s="2"/>
      <c r="HW127" s="2"/>
      <c r="HX127" s="2"/>
      <c r="HY127" s="2"/>
      <c r="HZ127" s="2"/>
      <c r="IA127" s="2"/>
      <c r="IB127" s="2"/>
      <c r="IC127" s="2"/>
      <c r="ID127" s="2"/>
      <c r="IE127" s="2"/>
      <c r="IF127" s="2">
        <v>-1</v>
      </c>
      <c r="IG127" s="2"/>
      <c r="IH127" s="2"/>
      <c r="II127" s="2"/>
      <c r="IJ127" s="2"/>
      <c r="IK127" s="2">
        <v>0</v>
      </c>
      <c r="IL127" s="2"/>
      <c r="IM127" s="2"/>
      <c r="IN127" s="2"/>
      <c r="IO127" s="2"/>
      <c r="IP127" s="2"/>
      <c r="IQ127" s="2"/>
      <c r="IR127" s="2"/>
      <c r="IS127" s="2"/>
      <c r="IT127" s="2"/>
      <c r="IU127" s="2"/>
    </row>
    <row r="128" spans="1:255" x14ac:dyDescent="0.2">
      <c r="A128">
        <v>18</v>
      </c>
      <c r="B128">
        <v>1</v>
      </c>
      <c r="C128">
        <v>120</v>
      </c>
      <c r="E128" t="s">
        <v>194</v>
      </c>
      <c r="F128" t="e">
        <f>'ТЗ '!#REF!</f>
        <v>#REF!</v>
      </c>
      <c r="G128" t="s">
        <v>196</v>
      </c>
      <c r="H128" t="s">
        <v>29</v>
      </c>
      <c r="I128">
        <f>I124*J128</f>
        <v>0.89999999999999991</v>
      </c>
      <c r="J128" s="208">
        <f>'5.Ведомость_списания'!F60</f>
        <v>10</v>
      </c>
      <c r="K128">
        <v>10</v>
      </c>
      <c r="O128">
        <f t="shared" si="109"/>
        <v>17</v>
      </c>
      <c r="P128">
        <f t="shared" si="110"/>
        <v>17</v>
      </c>
      <c r="Q128">
        <f t="shared" si="111"/>
        <v>0</v>
      </c>
      <c r="R128">
        <f t="shared" si="112"/>
        <v>0</v>
      </c>
      <c r="S128">
        <f t="shared" si="113"/>
        <v>0</v>
      </c>
      <c r="T128">
        <f t="shared" si="114"/>
        <v>0</v>
      </c>
      <c r="U128">
        <f t="shared" si="115"/>
        <v>0</v>
      </c>
      <c r="V128">
        <f t="shared" si="116"/>
        <v>0</v>
      </c>
      <c r="W128">
        <f t="shared" si="117"/>
        <v>0</v>
      </c>
      <c r="X128">
        <f t="shared" si="118"/>
        <v>0</v>
      </c>
      <c r="Y128">
        <f t="shared" si="119"/>
        <v>0</v>
      </c>
      <c r="AA128">
        <v>69994509</v>
      </c>
      <c r="AB128">
        <f t="shared" si="120"/>
        <v>2.56</v>
      </c>
      <c r="AC128">
        <f t="shared" si="146"/>
        <v>2.56</v>
      </c>
      <c r="AD128">
        <f t="shared" si="121"/>
        <v>0</v>
      </c>
      <c r="AE128">
        <f t="shared" si="122"/>
        <v>0</v>
      </c>
      <c r="AF128">
        <f t="shared" si="123"/>
        <v>0</v>
      </c>
      <c r="AG128">
        <f t="shared" si="124"/>
        <v>0</v>
      </c>
      <c r="AH128">
        <f t="shared" si="125"/>
        <v>0</v>
      </c>
      <c r="AI128">
        <f t="shared" si="126"/>
        <v>0</v>
      </c>
      <c r="AJ128">
        <f t="shared" si="127"/>
        <v>0</v>
      </c>
      <c r="AK128">
        <v>2.56</v>
      </c>
      <c r="AL128">
        <v>2.56</v>
      </c>
      <c r="AM128">
        <v>0</v>
      </c>
      <c r="AN128">
        <v>0</v>
      </c>
      <c r="AO128">
        <v>0</v>
      </c>
      <c r="AP128">
        <v>0</v>
      </c>
      <c r="AQ128">
        <v>0</v>
      </c>
      <c r="AR128">
        <v>0</v>
      </c>
      <c r="AS128">
        <v>0</v>
      </c>
      <c r="AT128">
        <v>0</v>
      </c>
      <c r="AU128">
        <v>0</v>
      </c>
      <c r="AV128">
        <v>1</v>
      </c>
      <c r="AW128">
        <v>1</v>
      </c>
      <c r="AZ128">
        <v>1</v>
      </c>
      <c r="BA128">
        <v>1</v>
      </c>
      <c r="BB128">
        <v>1</v>
      </c>
      <c r="BC128">
        <v>7.56</v>
      </c>
      <c r="BD128" t="s">
        <v>6</v>
      </c>
      <c r="BE128" t="s">
        <v>6</v>
      </c>
      <c r="BF128" t="s">
        <v>6</v>
      </c>
      <c r="BG128" t="s">
        <v>6</v>
      </c>
      <c r="BH128">
        <v>3</v>
      </c>
      <c r="BI128">
        <v>1</v>
      </c>
      <c r="BJ128" t="s">
        <v>197</v>
      </c>
      <c r="BM128">
        <v>500001</v>
      </c>
      <c r="BN128">
        <v>0</v>
      </c>
      <c r="BO128" t="s">
        <v>6</v>
      </c>
      <c r="BP128">
        <v>0</v>
      </c>
      <c r="BQ128">
        <v>20</v>
      </c>
      <c r="BR128">
        <v>0</v>
      </c>
      <c r="BS128">
        <v>1</v>
      </c>
      <c r="BT128">
        <v>1</v>
      </c>
      <c r="BU128">
        <v>1</v>
      </c>
      <c r="BV128">
        <v>1</v>
      </c>
      <c r="BW128">
        <v>1</v>
      </c>
      <c r="BX128">
        <v>1</v>
      </c>
      <c r="BY128" t="s">
        <v>6</v>
      </c>
      <c r="BZ128">
        <v>0</v>
      </c>
      <c r="CA128">
        <v>0</v>
      </c>
      <c r="CB128" t="s">
        <v>6</v>
      </c>
      <c r="CE128">
        <v>0</v>
      </c>
      <c r="CF128">
        <v>0</v>
      </c>
      <c r="CG128">
        <v>0</v>
      </c>
      <c r="CM128">
        <v>0</v>
      </c>
      <c r="CN128" t="s">
        <v>6</v>
      </c>
      <c r="CO128">
        <v>0</v>
      </c>
      <c r="CP128">
        <f t="shared" si="128"/>
        <v>17</v>
      </c>
      <c r="CQ128">
        <f t="shared" si="129"/>
        <v>19.3536</v>
      </c>
      <c r="CR128">
        <f t="shared" si="130"/>
        <v>0</v>
      </c>
      <c r="CS128">
        <f t="shared" si="131"/>
        <v>0</v>
      </c>
      <c r="CT128">
        <f t="shared" si="132"/>
        <v>0</v>
      </c>
      <c r="CU128">
        <f t="shared" si="133"/>
        <v>0</v>
      </c>
      <c r="CV128">
        <f t="shared" si="134"/>
        <v>0</v>
      </c>
      <c r="CW128">
        <f t="shared" si="135"/>
        <v>0</v>
      </c>
      <c r="CX128">
        <f t="shared" si="136"/>
        <v>0</v>
      </c>
      <c r="CY128">
        <f>(S128+R128)*(BZ128/100)</f>
        <v>0</v>
      </c>
      <c r="CZ128">
        <f>(S128+R128)*(CA128/100)</f>
        <v>0</v>
      </c>
      <c r="DC128" t="s">
        <v>6</v>
      </c>
      <c r="DD128" t="s">
        <v>6</v>
      </c>
      <c r="DE128" t="s">
        <v>6</v>
      </c>
      <c r="DF128" t="s">
        <v>6</v>
      </c>
      <c r="DG128" t="s">
        <v>6</v>
      </c>
      <c r="DH128" t="s">
        <v>6</v>
      </c>
      <c r="DI128" t="s">
        <v>6</v>
      </c>
      <c r="DJ128" t="s">
        <v>6</v>
      </c>
      <c r="DK128" t="s">
        <v>6</v>
      </c>
      <c r="DL128" t="s">
        <v>6</v>
      </c>
      <c r="DM128" t="s">
        <v>6</v>
      </c>
      <c r="DN128">
        <v>0</v>
      </c>
      <c r="DO128">
        <v>0</v>
      </c>
      <c r="DP128">
        <v>1</v>
      </c>
      <c r="DQ128">
        <v>1</v>
      </c>
      <c r="DU128">
        <v>1009</v>
      </c>
      <c r="DV128" t="s">
        <v>29</v>
      </c>
      <c r="DW128" t="e">
        <f>'ТЗ '!#REF!</f>
        <v>#REF!</v>
      </c>
      <c r="DX128">
        <v>1</v>
      </c>
      <c r="DZ128" t="s">
        <v>6</v>
      </c>
      <c r="EA128" t="s">
        <v>6</v>
      </c>
      <c r="EB128" t="s">
        <v>6</v>
      </c>
      <c r="EC128" t="s">
        <v>6</v>
      </c>
      <c r="EE128">
        <v>35949445</v>
      </c>
      <c r="EF128">
        <v>20</v>
      </c>
      <c r="EG128" t="s">
        <v>31</v>
      </c>
      <c r="EH128">
        <v>0</v>
      </c>
      <c r="EI128" t="s">
        <v>6</v>
      </c>
      <c r="EJ128">
        <v>1</v>
      </c>
      <c r="EK128">
        <v>500001</v>
      </c>
      <c r="EL128" t="s">
        <v>32</v>
      </c>
      <c r="EM128" t="s">
        <v>33</v>
      </c>
      <c r="EO128" t="s">
        <v>6</v>
      </c>
      <c r="EQ128">
        <v>0</v>
      </c>
      <c r="ER128">
        <v>18.5</v>
      </c>
      <c r="ES128">
        <v>2.56</v>
      </c>
      <c r="ET128">
        <v>0</v>
      </c>
      <c r="EU128">
        <v>0</v>
      </c>
      <c r="EV128">
        <v>0</v>
      </c>
      <c r="EW128">
        <v>0</v>
      </c>
      <c r="EX128">
        <v>0</v>
      </c>
      <c r="EZ128">
        <v>5</v>
      </c>
      <c r="FC128">
        <v>0</v>
      </c>
      <c r="FD128">
        <v>18</v>
      </c>
      <c r="FF128">
        <v>18.5</v>
      </c>
      <c r="FQ128">
        <v>0</v>
      </c>
      <c r="FR128">
        <f t="shared" si="137"/>
        <v>0</v>
      </c>
      <c r="FS128">
        <v>0</v>
      </c>
      <c r="FX128">
        <v>0</v>
      </c>
      <c r="FY128">
        <v>0</v>
      </c>
      <c r="GA128" t="s">
        <v>41</v>
      </c>
      <c r="GD128">
        <v>1</v>
      </c>
      <c r="GF128">
        <v>-44267695</v>
      </c>
      <c r="GG128">
        <v>2</v>
      </c>
      <c r="GH128">
        <v>3</v>
      </c>
      <c r="GI128">
        <v>5</v>
      </c>
      <c r="GJ128">
        <v>0</v>
      </c>
      <c r="GK128">
        <v>0</v>
      </c>
      <c r="GL128">
        <f t="shared" si="138"/>
        <v>0</v>
      </c>
      <c r="GM128">
        <f t="shared" si="139"/>
        <v>17</v>
      </c>
      <c r="GN128">
        <f t="shared" si="140"/>
        <v>17</v>
      </c>
      <c r="GO128">
        <f t="shared" si="141"/>
        <v>0</v>
      </c>
      <c r="GP128">
        <f t="shared" si="142"/>
        <v>0</v>
      </c>
      <c r="GR128">
        <v>1</v>
      </c>
      <c r="GS128">
        <v>1</v>
      </c>
      <c r="GT128">
        <v>0</v>
      </c>
      <c r="GU128" t="s">
        <v>6</v>
      </c>
      <c r="GV128">
        <f t="shared" si="143"/>
        <v>0</v>
      </c>
      <c r="GW128">
        <v>1</v>
      </c>
      <c r="GX128">
        <f t="shared" si="144"/>
        <v>0</v>
      </c>
      <c r="HA128">
        <v>0</v>
      </c>
      <c r="HB128">
        <v>0</v>
      </c>
      <c r="HC128">
        <f t="shared" si="145"/>
        <v>0</v>
      </c>
      <c r="HE128" t="s">
        <v>35</v>
      </c>
      <c r="HF128" t="s">
        <v>36</v>
      </c>
      <c r="HM128" t="s">
        <v>6</v>
      </c>
      <c r="HN128" t="s">
        <v>6</v>
      </c>
      <c r="HO128" t="s">
        <v>6</v>
      </c>
      <c r="HP128" t="s">
        <v>6</v>
      </c>
      <c r="HQ128" t="s">
        <v>6</v>
      </c>
      <c r="IF128">
        <v>-1</v>
      </c>
      <c r="IK128">
        <v>0</v>
      </c>
    </row>
    <row r="129" spans="1:255" x14ac:dyDescent="0.2">
      <c r="A129" s="2">
        <v>18</v>
      </c>
      <c r="B129" s="2">
        <v>1</v>
      </c>
      <c r="C129" s="2">
        <v>103</v>
      </c>
      <c r="D129" s="2"/>
      <c r="E129" s="2" t="s">
        <v>198</v>
      </c>
      <c r="F129" s="2" t="s">
        <v>199</v>
      </c>
      <c r="G129" s="2" t="s">
        <v>200</v>
      </c>
      <c r="H129" s="2" t="s">
        <v>29</v>
      </c>
      <c r="I129" s="2">
        <f>I123*J129</f>
        <v>6.93</v>
      </c>
      <c r="J129" s="2">
        <v>77</v>
      </c>
      <c r="K129" s="2">
        <v>77</v>
      </c>
      <c r="L129" s="2"/>
      <c r="M129" s="2"/>
      <c r="N129" s="2"/>
      <c r="O129" s="2">
        <f t="shared" si="109"/>
        <v>19</v>
      </c>
      <c r="P129" s="2">
        <f t="shared" si="110"/>
        <v>19</v>
      </c>
      <c r="Q129" s="2">
        <f t="shared" si="111"/>
        <v>0</v>
      </c>
      <c r="R129" s="2">
        <f t="shared" si="112"/>
        <v>0</v>
      </c>
      <c r="S129" s="2">
        <f t="shared" si="113"/>
        <v>0</v>
      </c>
      <c r="T129" s="2">
        <f t="shared" si="114"/>
        <v>0</v>
      </c>
      <c r="U129" s="2">
        <f t="shared" si="115"/>
        <v>0</v>
      </c>
      <c r="V129" s="2">
        <f t="shared" si="116"/>
        <v>0</v>
      </c>
      <c r="W129" s="2">
        <f t="shared" si="117"/>
        <v>0</v>
      </c>
      <c r="X129" s="2">
        <f t="shared" si="118"/>
        <v>0</v>
      </c>
      <c r="Y129" s="2">
        <f t="shared" si="119"/>
        <v>0</v>
      </c>
      <c r="Z129" s="2"/>
      <c r="AA129" s="2">
        <v>69994508</v>
      </c>
      <c r="AB129" s="2">
        <f t="shared" si="120"/>
        <v>2.72</v>
      </c>
      <c r="AC129" s="2">
        <f t="shared" si="146"/>
        <v>2.72</v>
      </c>
      <c r="AD129" s="2">
        <f t="shared" si="121"/>
        <v>0</v>
      </c>
      <c r="AE129" s="2">
        <f t="shared" si="122"/>
        <v>0</v>
      </c>
      <c r="AF129" s="2">
        <f t="shared" si="123"/>
        <v>0</v>
      </c>
      <c r="AG129" s="2">
        <f t="shared" si="124"/>
        <v>0</v>
      </c>
      <c r="AH129" s="2">
        <f t="shared" si="125"/>
        <v>0</v>
      </c>
      <c r="AI129" s="2">
        <f t="shared" si="126"/>
        <v>0</v>
      </c>
      <c r="AJ129" s="2">
        <f t="shared" si="127"/>
        <v>0</v>
      </c>
      <c r="AK129" s="2">
        <v>2.72</v>
      </c>
      <c r="AL129" s="110">
        <f>'1.Лок.смета.и.Акт'!F218</f>
        <v>2.72</v>
      </c>
      <c r="AM129" s="2">
        <v>0</v>
      </c>
      <c r="AN129" s="2">
        <v>0</v>
      </c>
      <c r="AO129" s="2">
        <v>0</v>
      </c>
      <c r="AP129" s="2">
        <v>0</v>
      </c>
      <c r="AQ129" s="2">
        <v>0</v>
      </c>
      <c r="AR129" s="2">
        <v>0</v>
      </c>
      <c r="AS129" s="2">
        <v>0</v>
      </c>
      <c r="AT129" s="2">
        <v>0</v>
      </c>
      <c r="AU129" s="2">
        <v>0</v>
      </c>
      <c r="AV129" s="2">
        <v>1</v>
      </c>
      <c r="AW129" s="2">
        <v>1</v>
      </c>
      <c r="AX129" s="2"/>
      <c r="AY129" s="2"/>
      <c r="AZ129" s="2">
        <v>1</v>
      </c>
      <c r="BA129" s="2">
        <v>1</v>
      </c>
      <c r="BB129" s="2">
        <v>1</v>
      </c>
      <c r="BC129" s="2">
        <v>1</v>
      </c>
      <c r="BD129" s="2" t="s">
        <v>6</v>
      </c>
      <c r="BE129" s="2" t="s">
        <v>6</v>
      </c>
      <c r="BF129" s="2" t="s">
        <v>6</v>
      </c>
      <c r="BG129" s="2" t="s">
        <v>6</v>
      </c>
      <c r="BH129" s="2">
        <v>3</v>
      </c>
      <c r="BI129" s="2">
        <v>1</v>
      </c>
      <c r="BJ129" s="2" t="s">
        <v>201</v>
      </c>
      <c r="BK129" s="2"/>
      <c r="BL129" s="2"/>
      <c r="BM129" s="2">
        <v>500001</v>
      </c>
      <c r="BN129" s="2">
        <v>0</v>
      </c>
      <c r="BO129" s="2" t="s">
        <v>6</v>
      </c>
      <c r="BP129" s="2">
        <v>0</v>
      </c>
      <c r="BQ129" s="2">
        <v>20</v>
      </c>
      <c r="BR129" s="2">
        <v>0</v>
      </c>
      <c r="BS129" s="2">
        <v>1</v>
      </c>
      <c r="BT129" s="2">
        <v>1</v>
      </c>
      <c r="BU129" s="2">
        <v>1</v>
      </c>
      <c r="BV129" s="2">
        <v>1</v>
      </c>
      <c r="BW129" s="2">
        <v>1</v>
      </c>
      <c r="BX129" s="2">
        <v>1</v>
      </c>
      <c r="BY129" s="2" t="s">
        <v>6</v>
      </c>
      <c r="BZ129" s="2">
        <v>0</v>
      </c>
      <c r="CA129" s="2">
        <v>0</v>
      </c>
      <c r="CB129" s="2" t="s">
        <v>6</v>
      </c>
      <c r="CC129" s="2"/>
      <c r="CD129" s="2"/>
      <c r="CE129" s="2">
        <v>0</v>
      </c>
      <c r="CF129" s="2">
        <v>0</v>
      </c>
      <c r="CG129" s="2">
        <v>0</v>
      </c>
      <c r="CH129" s="2"/>
      <c r="CI129" s="2"/>
      <c r="CJ129" s="2"/>
      <c r="CK129" s="2"/>
      <c r="CL129" s="2"/>
      <c r="CM129" s="2">
        <v>0</v>
      </c>
      <c r="CN129" s="2" t="s">
        <v>6</v>
      </c>
      <c r="CO129" s="2">
        <v>0</v>
      </c>
      <c r="CP129" s="2">
        <f t="shared" si="128"/>
        <v>19</v>
      </c>
      <c r="CQ129" s="2">
        <f t="shared" si="129"/>
        <v>2.72</v>
      </c>
      <c r="CR129" s="2">
        <f t="shared" si="130"/>
        <v>0</v>
      </c>
      <c r="CS129" s="2">
        <f t="shared" si="131"/>
        <v>0</v>
      </c>
      <c r="CT129" s="2">
        <f t="shared" si="132"/>
        <v>0</v>
      </c>
      <c r="CU129" s="2">
        <f t="shared" si="133"/>
        <v>0</v>
      </c>
      <c r="CV129" s="2">
        <f t="shared" si="134"/>
        <v>0</v>
      </c>
      <c r="CW129" s="2">
        <f t="shared" si="135"/>
        <v>0</v>
      </c>
      <c r="CX129" s="2">
        <f t="shared" si="136"/>
        <v>0</v>
      </c>
      <c r="CY129" s="2">
        <f>(((S129+(R129*IF(0,0,1)))*AT129)/100)</f>
        <v>0</v>
      </c>
      <c r="CZ129" s="2">
        <f>(((S129+(R129*IF(0,0,1)))*AU129)/100)</f>
        <v>0</v>
      </c>
      <c r="DA129" s="2"/>
      <c r="DB129" s="2"/>
      <c r="DC129" s="2" t="s">
        <v>6</v>
      </c>
      <c r="DD129" s="2" t="s">
        <v>6</v>
      </c>
      <c r="DE129" s="2" t="s">
        <v>6</v>
      </c>
      <c r="DF129" s="2" t="s">
        <v>6</v>
      </c>
      <c r="DG129" s="2" t="s">
        <v>6</v>
      </c>
      <c r="DH129" s="2" t="s">
        <v>6</v>
      </c>
      <c r="DI129" s="2" t="s">
        <v>6</v>
      </c>
      <c r="DJ129" s="2" t="s">
        <v>6</v>
      </c>
      <c r="DK129" s="2" t="s">
        <v>6</v>
      </c>
      <c r="DL129" s="2" t="s">
        <v>6</v>
      </c>
      <c r="DM129" s="2" t="s">
        <v>6</v>
      </c>
      <c r="DN129" s="2">
        <v>0</v>
      </c>
      <c r="DO129" s="2">
        <v>0</v>
      </c>
      <c r="DP129" s="2">
        <v>1</v>
      </c>
      <c r="DQ129" s="2">
        <v>1</v>
      </c>
      <c r="DR129" s="2"/>
      <c r="DS129" s="2"/>
      <c r="DT129" s="2"/>
      <c r="DU129" s="2">
        <v>1009</v>
      </c>
      <c r="DV129" s="2" t="s">
        <v>29</v>
      </c>
      <c r="DW129" s="2" t="s">
        <v>29</v>
      </c>
      <c r="DX129" s="2">
        <v>1</v>
      </c>
      <c r="DY129" s="2"/>
      <c r="DZ129" s="2" t="s">
        <v>6</v>
      </c>
      <c r="EA129" s="2" t="s">
        <v>6</v>
      </c>
      <c r="EB129" s="2" t="s">
        <v>6</v>
      </c>
      <c r="EC129" s="2" t="s">
        <v>6</v>
      </c>
      <c r="ED129" s="2"/>
      <c r="EE129" s="2">
        <v>35949445</v>
      </c>
      <c r="EF129" s="2">
        <v>20</v>
      </c>
      <c r="EG129" s="2" t="s">
        <v>31</v>
      </c>
      <c r="EH129" s="2">
        <v>0</v>
      </c>
      <c r="EI129" s="2" t="s">
        <v>6</v>
      </c>
      <c r="EJ129" s="2">
        <v>1</v>
      </c>
      <c r="EK129" s="2">
        <v>500001</v>
      </c>
      <c r="EL129" s="2" t="s">
        <v>32</v>
      </c>
      <c r="EM129" s="2" t="s">
        <v>33</v>
      </c>
      <c r="EN129" s="2"/>
      <c r="EO129" s="2" t="s">
        <v>6</v>
      </c>
      <c r="EP129" s="2"/>
      <c r="EQ129" s="2">
        <v>0</v>
      </c>
      <c r="ER129" s="2">
        <v>2.72</v>
      </c>
      <c r="ES129" s="110">
        <f>'1.Лок.смета.и.Акт'!F218</f>
        <v>2.72</v>
      </c>
      <c r="ET129" s="2">
        <v>0</v>
      </c>
      <c r="EU129" s="2">
        <v>0</v>
      </c>
      <c r="EV129" s="2">
        <v>0</v>
      </c>
      <c r="EW129" s="2">
        <v>0</v>
      </c>
      <c r="EX129" s="2">
        <v>0</v>
      </c>
      <c r="EY129" s="2"/>
      <c r="EZ129" s="2"/>
      <c r="FA129" s="2"/>
      <c r="FB129" s="2"/>
      <c r="FC129" s="2"/>
      <c r="FD129" s="2"/>
      <c r="FE129" s="2"/>
      <c r="FF129" s="2"/>
      <c r="FG129" s="2"/>
      <c r="FH129" s="2"/>
      <c r="FI129" s="2"/>
      <c r="FJ129" s="2"/>
      <c r="FK129" s="2"/>
      <c r="FL129" s="2"/>
      <c r="FM129" s="2"/>
      <c r="FN129" s="2"/>
      <c r="FO129" s="2"/>
      <c r="FP129" s="2"/>
      <c r="FQ129" s="2">
        <v>0</v>
      </c>
      <c r="FR129" s="2">
        <f t="shared" si="137"/>
        <v>0</v>
      </c>
      <c r="FS129" s="2">
        <v>0</v>
      </c>
      <c r="FT129" s="2"/>
      <c r="FU129" s="2"/>
      <c r="FV129" s="2"/>
      <c r="FW129" s="2"/>
      <c r="FX129" s="2">
        <v>0</v>
      </c>
      <c r="FY129" s="2">
        <v>0</v>
      </c>
      <c r="FZ129" s="2"/>
      <c r="GA129" s="2" t="s">
        <v>6</v>
      </c>
      <c r="GB129" s="2"/>
      <c r="GC129" s="2"/>
      <c r="GD129" s="2">
        <v>1</v>
      </c>
      <c r="GE129" s="2"/>
      <c r="GF129" s="2">
        <v>-975806374</v>
      </c>
      <c r="GG129" s="2">
        <v>2</v>
      </c>
      <c r="GH129" s="2">
        <v>1</v>
      </c>
      <c r="GI129" s="2">
        <v>-2</v>
      </c>
      <c r="GJ129" s="2">
        <v>0</v>
      </c>
      <c r="GK129" s="2">
        <v>0</v>
      </c>
      <c r="GL129" s="2">
        <f t="shared" si="138"/>
        <v>0</v>
      </c>
      <c r="GM129" s="2">
        <f t="shared" si="139"/>
        <v>19</v>
      </c>
      <c r="GN129" s="2">
        <f t="shared" si="140"/>
        <v>19</v>
      </c>
      <c r="GO129" s="2">
        <f t="shared" si="141"/>
        <v>0</v>
      </c>
      <c r="GP129" s="2">
        <f t="shared" si="142"/>
        <v>0</v>
      </c>
      <c r="GQ129" s="2"/>
      <c r="GR129" s="2">
        <v>0</v>
      </c>
      <c r="GS129" s="2">
        <v>3</v>
      </c>
      <c r="GT129" s="2">
        <v>0</v>
      </c>
      <c r="GU129" s="2" t="s">
        <v>6</v>
      </c>
      <c r="GV129" s="2">
        <f t="shared" si="143"/>
        <v>0</v>
      </c>
      <c r="GW129" s="2">
        <v>1</v>
      </c>
      <c r="GX129" s="2">
        <f t="shared" si="144"/>
        <v>0</v>
      </c>
      <c r="GY129" s="2"/>
      <c r="GZ129" s="2"/>
      <c r="HA129" s="2">
        <v>0</v>
      </c>
      <c r="HB129" s="2">
        <v>0</v>
      </c>
      <c r="HC129" s="2">
        <f t="shared" si="145"/>
        <v>0</v>
      </c>
      <c r="HD129" s="2"/>
      <c r="HE129" s="2" t="s">
        <v>6</v>
      </c>
      <c r="HF129" s="2" t="s">
        <v>6</v>
      </c>
      <c r="HG129" s="2"/>
      <c r="HH129" s="2"/>
      <c r="HI129" s="2"/>
      <c r="HJ129" s="2"/>
      <c r="HK129" s="2"/>
      <c r="HL129" s="2"/>
      <c r="HM129" s="2" t="s">
        <v>6</v>
      </c>
      <c r="HN129" s="2" t="s">
        <v>6</v>
      </c>
      <c r="HO129" s="2" t="s">
        <v>6</v>
      </c>
      <c r="HP129" s="2" t="s">
        <v>6</v>
      </c>
      <c r="HQ129" s="2" t="s">
        <v>6</v>
      </c>
      <c r="HR129" s="2"/>
      <c r="HS129" s="2"/>
      <c r="HT129" s="2"/>
      <c r="HU129" s="2"/>
      <c r="HV129" s="2"/>
      <c r="HW129" s="2"/>
      <c r="HX129" s="2"/>
      <c r="HY129" s="2"/>
      <c r="HZ129" s="2"/>
      <c r="IA129" s="2"/>
      <c r="IB129" s="2"/>
      <c r="IC129" s="2"/>
      <c r="ID129" s="2"/>
      <c r="IE129" s="2"/>
      <c r="IF129" s="2">
        <v>-1</v>
      </c>
      <c r="IG129" s="2"/>
      <c r="IH129" s="2"/>
      <c r="II129" s="2"/>
      <c r="IJ129" s="2"/>
      <c r="IK129" s="2">
        <v>0</v>
      </c>
      <c r="IL129" s="2"/>
      <c r="IM129" s="2"/>
      <c r="IN129" s="2"/>
      <c r="IO129" s="2"/>
      <c r="IP129" s="2"/>
      <c r="IQ129" s="2"/>
      <c r="IR129" s="2"/>
      <c r="IS129" s="2"/>
      <c r="IT129" s="2"/>
      <c r="IU129" s="2"/>
    </row>
    <row r="130" spans="1:255" x14ac:dyDescent="0.2">
      <c r="A130">
        <v>18</v>
      </c>
      <c r="B130">
        <v>1</v>
      </c>
      <c r="C130">
        <v>121</v>
      </c>
      <c r="E130" t="s">
        <v>198</v>
      </c>
      <c r="F130" t="e">
        <f>'ТЗ '!#REF!</f>
        <v>#REF!</v>
      </c>
      <c r="G130" t="s">
        <v>200</v>
      </c>
      <c r="H130" t="s">
        <v>29</v>
      </c>
      <c r="I130">
        <f>I124*J130</f>
        <v>6.93</v>
      </c>
      <c r="J130" s="208">
        <f>'5.Ведомость_списания'!F61</f>
        <v>77</v>
      </c>
      <c r="K130">
        <v>77</v>
      </c>
      <c r="O130">
        <f t="shared" si="109"/>
        <v>134</v>
      </c>
      <c r="P130">
        <f t="shared" si="110"/>
        <v>134</v>
      </c>
      <c r="Q130">
        <f t="shared" si="111"/>
        <v>0</v>
      </c>
      <c r="R130">
        <f t="shared" si="112"/>
        <v>0</v>
      </c>
      <c r="S130">
        <f t="shared" si="113"/>
        <v>0</v>
      </c>
      <c r="T130">
        <f t="shared" si="114"/>
        <v>0</v>
      </c>
      <c r="U130">
        <f t="shared" si="115"/>
        <v>0</v>
      </c>
      <c r="V130">
        <f t="shared" si="116"/>
        <v>0</v>
      </c>
      <c r="W130">
        <f t="shared" si="117"/>
        <v>0</v>
      </c>
      <c r="X130">
        <f t="shared" si="118"/>
        <v>0</v>
      </c>
      <c r="Y130">
        <f t="shared" si="119"/>
        <v>0</v>
      </c>
      <c r="AA130">
        <v>69994509</v>
      </c>
      <c r="AB130">
        <f t="shared" si="120"/>
        <v>2.56</v>
      </c>
      <c r="AC130">
        <f t="shared" si="146"/>
        <v>2.56</v>
      </c>
      <c r="AD130">
        <f t="shared" si="121"/>
        <v>0</v>
      </c>
      <c r="AE130">
        <f t="shared" si="122"/>
        <v>0</v>
      </c>
      <c r="AF130">
        <f t="shared" si="123"/>
        <v>0</v>
      </c>
      <c r="AG130">
        <f t="shared" si="124"/>
        <v>0</v>
      </c>
      <c r="AH130">
        <f t="shared" si="125"/>
        <v>0</v>
      </c>
      <c r="AI130">
        <f t="shared" si="126"/>
        <v>0</v>
      </c>
      <c r="AJ130">
        <f t="shared" si="127"/>
        <v>0</v>
      </c>
      <c r="AK130">
        <v>2.56</v>
      </c>
      <c r="AL130">
        <v>2.56</v>
      </c>
      <c r="AM130">
        <v>0</v>
      </c>
      <c r="AN130">
        <v>0</v>
      </c>
      <c r="AO130">
        <v>0</v>
      </c>
      <c r="AP130">
        <v>0</v>
      </c>
      <c r="AQ130">
        <v>0</v>
      </c>
      <c r="AR130">
        <v>0</v>
      </c>
      <c r="AS130">
        <v>0</v>
      </c>
      <c r="AT130">
        <v>0</v>
      </c>
      <c r="AU130">
        <v>0</v>
      </c>
      <c r="AV130">
        <v>1</v>
      </c>
      <c r="AW130">
        <v>1</v>
      </c>
      <c r="AZ130">
        <v>1</v>
      </c>
      <c r="BA130">
        <v>1</v>
      </c>
      <c r="BB130">
        <v>1</v>
      </c>
      <c r="BC130">
        <v>7.56</v>
      </c>
      <c r="BD130" t="s">
        <v>6</v>
      </c>
      <c r="BE130" t="s">
        <v>6</v>
      </c>
      <c r="BF130" t="s">
        <v>6</v>
      </c>
      <c r="BG130" t="s">
        <v>6</v>
      </c>
      <c r="BH130">
        <v>3</v>
      </c>
      <c r="BI130">
        <v>1</v>
      </c>
      <c r="BJ130" t="s">
        <v>201</v>
      </c>
      <c r="BM130">
        <v>500001</v>
      </c>
      <c r="BN130">
        <v>0</v>
      </c>
      <c r="BO130" t="s">
        <v>6</v>
      </c>
      <c r="BP130">
        <v>0</v>
      </c>
      <c r="BQ130">
        <v>20</v>
      </c>
      <c r="BR130">
        <v>0</v>
      </c>
      <c r="BS130">
        <v>1</v>
      </c>
      <c r="BT130">
        <v>1</v>
      </c>
      <c r="BU130">
        <v>1</v>
      </c>
      <c r="BV130">
        <v>1</v>
      </c>
      <c r="BW130">
        <v>1</v>
      </c>
      <c r="BX130">
        <v>1</v>
      </c>
      <c r="BY130" t="s">
        <v>6</v>
      </c>
      <c r="BZ130">
        <v>0</v>
      </c>
      <c r="CA130">
        <v>0</v>
      </c>
      <c r="CB130" t="s">
        <v>6</v>
      </c>
      <c r="CE130">
        <v>0</v>
      </c>
      <c r="CF130">
        <v>0</v>
      </c>
      <c r="CG130">
        <v>0</v>
      </c>
      <c r="CM130">
        <v>0</v>
      </c>
      <c r="CN130" t="s">
        <v>6</v>
      </c>
      <c r="CO130">
        <v>0</v>
      </c>
      <c r="CP130">
        <f t="shared" si="128"/>
        <v>134</v>
      </c>
      <c r="CQ130">
        <f t="shared" si="129"/>
        <v>19.3536</v>
      </c>
      <c r="CR130">
        <f t="shared" si="130"/>
        <v>0</v>
      </c>
      <c r="CS130">
        <f t="shared" si="131"/>
        <v>0</v>
      </c>
      <c r="CT130">
        <f t="shared" si="132"/>
        <v>0</v>
      </c>
      <c r="CU130">
        <f t="shared" si="133"/>
        <v>0</v>
      </c>
      <c r="CV130">
        <f t="shared" si="134"/>
        <v>0</v>
      </c>
      <c r="CW130">
        <f t="shared" si="135"/>
        <v>0</v>
      </c>
      <c r="CX130">
        <f t="shared" si="136"/>
        <v>0</v>
      </c>
      <c r="CY130">
        <f>(S130+R130)*(BZ130/100)</f>
        <v>0</v>
      </c>
      <c r="CZ130">
        <f>(S130+R130)*(CA130/100)</f>
        <v>0</v>
      </c>
      <c r="DC130" t="s">
        <v>6</v>
      </c>
      <c r="DD130" t="s">
        <v>6</v>
      </c>
      <c r="DE130" t="s">
        <v>6</v>
      </c>
      <c r="DF130" t="s">
        <v>6</v>
      </c>
      <c r="DG130" t="s">
        <v>6</v>
      </c>
      <c r="DH130" t="s">
        <v>6</v>
      </c>
      <c r="DI130" t="s">
        <v>6</v>
      </c>
      <c r="DJ130" t="s">
        <v>6</v>
      </c>
      <c r="DK130" t="s">
        <v>6</v>
      </c>
      <c r="DL130" t="s">
        <v>6</v>
      </c>
      <c r="DM130" t="s">
        <v>6</v>
      </c>
      <c r="DN130">
        <v>0</v>
      </c>
      <c r="DO130">
        <v>0</v>
      </c>
      <c r="DP130">
        <v>1</v>
      </c>
      <c r="DQ130">
        <v>1</v>
      </c>
      <c r="DU130">
        <v>1009</v>
      </c>
      <c r="DV130" t="s">
        <v>29</v>
      </c>
      <c r="DW130" t="e">
        <f>'ТЗ '!#REF!</f>
        <v>#REF!</v>
      </c>
      <c r="DX130">
        <v>1</v>
      </c>
      <c r="DZ130" t="s">
        <v>6</v>
      </c>
      <c r="EA130" t="s">
        <v>6</v>
      </c>
      <c r="EB130" t="s">
        <v>6</v>
      </c>
      <c r="EC130" t="s">
        <v>6</v>
      </c>
      <c r="EE130">
        <v>35949445</v>
      </c>
      <c r="EF130">
        <v>20</v>
      </c>
      <c r="EG130" t="s">
        <v>31</v>
      </c>
      <c r="EH130">
        <v>0</v>
      </c>
      <c r="EI130" t="s">
        <v>6</v>
      </c>
      <c r="EJ130">
        <v>1</v>
      </c>
      <c r="EK130">
        <v>500001</v>
      </c>
      <c r="EL130" t="s">
        <v>32</v>
      </c>
      <c r="EM130" t="s">
        <v>33</v>
      </c>
      <c r="EO130" t="s">
        <v>6</v>
      </c>
      <c r="EQ130">
        <v>0</v>
      </c>
      <c r="ER130">
        <v>18.5</v>
      </c>
      <c r="ES130">
        <v>2.56</v>
      </c>
      <c r="ET130">
        <v>0</v>
      </c>
      <c r="EU130">
        <v>0</v>
      </c>
      <c r="EV130">
        <v>0</v>
      </c>
      <c r="EW130">
        <v>0</v>
      </c>
      <c r="EX130">
        <v>0</v>
      </c>
      <c r="EZ130">
        <v>5</v>
      </c>
      <c r="FC130">
        <v>0</v>
      </c>
      <c r="FD130">
        <v>18</v>
      </c>
      <c r="FF130">
        <v>18.5</v>
      </c>
      <c r="FQ130">
        <v>0</v>
      </c>
      <c r="FR130">
        <f t="shared" si="137"/>
        <v>0</v>
      </c>
      <c r="FS130">
        <v>0</v>
      </c>
      <c r="FX130">
        <v>0</v>
      </c>
      <c r="FY130">
        <v>0</v>
      </c>
      <c r="GA130" t="s">
        <v>41</v>
      </c>
      <c r="GD130">
        <v>1</v>
      </c>
      <c r="GF130">
        <v>-975806374</v>
      </c>
      <c r="GG130">
        <v>2</v>
      </c>
      <c r="GH130">
        <v>3</v>
      </c>
      <c r="GI130">
        <v>5</v>
      </c>
      <c r="GJ130">
        <v>0</v>
      </c>
      <c r="GK130">
        <v>0</v>
      </c>
      <c r="GL130">
        <f t="shared" si="138"/>
        <v>0</v>
      </c>
      <c r="GM130">
        <f t="shared" si="139"/>
        <v>134</v>
      </c>
      <c r="GN130">
        <f t="shared" si="140"/>
        <v>134</v>
      </c>
      <c r="GO130">
        <f t="shared" si="141"/>
        <v>0</v>
      </c>
      <c r="GP130">
        <f t="shared" si="142"/>
        <v>0</v>
      </c>
      <c r="GR130">
        <v>1</v>
      </c>
      <c r="GS130">
        <v>1</v>
      </c>
      <c r="GT130">
        <v>0</v>
      </c>
      <c r="GU130" t="s">
        <v>6</v>
      </c>
      <c r="GV130">
        <f t="shared" si="143"/>
        <v>0</v>
      </c>
      <c r="GW130">
        <v>1</v>
      </c>
      <c r="GX130">
        <f t="shared" si="144"/>
        <v>0</v>
      </c>
      <c r="HA130">
        <v>0</v>
      </c>
      <c r="HB130">
        <v>0</v>
      </c>
      <c r="HC130">
        <f t="shared" si="145"/>
        <v>0</v>
      </c>
      <c r="HE130" t="s">
        <v>35</v>
      </c>
      <c r="HF130" t="s">
        <v>36</v>
      </c>
      <c r="HM130" t="s">
        <v>6</v>
      </c>
      <c r="HN130" t="s">
        <v>6</v>
      </c>
      <c r="HO130" t="s">
        <v>6</v>
      </c>
      <c r="HP130" t="s">
        <v>6</v>
      </c>
      <c r="HQ130" t="s">
        <v>6</v>
      </c>
      <c r="IF130">
        <v>-1</v>
      </c>
      <c r="IK130">
        <v>0</v>
      </c>
    </row>
    <row r="131" spans="1:255" x14ac:dyDescent="0.2">
      <c r="A131" s="2">
        <v>18</v>
      </c>
      <c r="B131" s="2">
        <v>1</v>
      </c>
      <c r="C131" s="2">
        <v>104</v>
      </c>
      <c r="D131" s="2"/>
      <c r="E131" s="2" t="s">
        <v>202</v>
      </c>
      <c r="F131" s="2" t="s">
        <v>43</v>
      </c>
      <c r="G131" s="2" t="s">
        <v>44</v>
      </c>
      <c r="H131" s="2" t="s">
        <v>45</v>
      </c>
      <c r="I131" s="2">
        <f>I123*J131</f>
        <v>15.93</v>
      </c>
      <c r="J131" s="2">
        <v>177</v>
      </c>
      <c r="K131" s="2">
        <v>177</v>
      </c>
      <c r="L131" s="2"/>
      <c r="M131" s="2"/>
      <c r="N131" s="2"/>
      <c r="O131" s="2">
        <f t="shared" si="109"/>
        <v>3</v>
      </c>
      <c r="P131" s="2">
        <f t="shared" si="110"/>
        <v>3</v>
      </c>
      <c r="Q131" s="2">
        <f t="shared" si="111"/>
        <v>0</v>
      </c>
      <c r="R131" s="2">
        <f t="shared" si="112"/>
        <v>0</v>
      </c>
      <c r="S131" s="2">
        <f t="shared" si="113"/>
        <v>0</v>
      </c>
      <c r="T131" s="2">
        <f t="shared" si="114"/>
        <v>0</v>
      </c>
      <c r="U131" s="2">
        <f t="shared" si="115"/>
        <v>0</v>
      </c>
      <c r="V131" s="2">
        <f t="shared" si="116"/>
        <v>0</v>
      </c>
      <c r="W131" s="2">
        <f t="shared" si="117"/>
        <v>0</v>
      </c>
      <c r="X131" s="2">
        <f t="shared" si="118"/>
        <v>0</v>
      </c>
      <c r="Y131" s="2">
        <f t="shared" si="119"/>
        <v>0</v>
      </c>
      <c r="Z131" s="2"/>
      <c r="AA131" s="2">
        <v>69994508</v>
      </c>
      <c r="AB131" s="2">
        <f t="shared" si="120"/>
        <v>0.17</v>
      </c>
      <c r="AC131" s="2">
        <f t="shared" si="146"/>
        <v>0.17</v>
      </c>
      <c r="AD131" s="2">
        <f t="shared" si="121"/>
        <v>0</v>
      </c>
      <c r="AE131" s="2">
        <f t="shared" si="122"/>
        <v>0</v>
      </c>
      <c r="AF131" s="2">
        <f t="shared" si="123"/>
        <v>0</v>
      </c>
      <c r="AG131" s="2">
        <f t="shared" si="124"/>
        <v>0</v>
      </c>
      <c r="AH131" s="2">
        <f t="shared" si="125"/>
        <v>0</v>
      </c>
      <c r="AI131" s="2">
        <f t="shared" si="126"/>
        <v>0</v>
      </c>
      <c r="AJ131" s="2">
        <f t="shared" si="127"/>
        <v>0</v>
      </c>
      <c r="AK131" s="2">
        <v>0.17</v>
      </c>
      <c r="AL131" s="110">
        <f>'1.Лок.смета.и.Акт'!F220</f>
        <v>0.17</v>
      </c>
      <c r="AM131" s="2">
        <v>0</v>
      </c>
      <c r="AN131" s="2">
        <v>0</v>
      </c>
      <c r="AO131" s="2">
        <v>0</v>
      </c>
      <c r="AP131" s="2">
        <v>0</v>
      </c>
      <c r="AQ131" s="2">
        <v>0</v>
      </c>
      <c r="AR131" s="2">
        <v>0</v>
      </c>
      <c r="AS131" s="2">
        <v>0</v>
      </c>
      <c r="AT131" s="2">
        <v>0</v>
      </c>
      <c r="AU131" s="2">
        <v>0</v>
      </c>
      <c r="AV131" s="2">
        <v>1</v>
      </c>
      <c r="AW131" s="2">
        <v>1</v>
      </c>
      <c r="AX131" s="2"/>
      <c r="AY131" s="2"/>
      <c r="AZ131" s="2">
        <v>1</v>
      </c>
      <c r="BA131" s="2">
        <v>1</v>
      </c>
      <c r="BB131" s="2">
        <v>1</v>
      </c>
      <c r="BC131" s="2">
        <v>1</v>
      </c>
      <c r="BD131" s="2" t="s">
        <v>6</v>
      </c>
      <c r="BE131" s="2" t="s">
        <v>6</v>
      </c>
      <c r="BF131" s="2" t="s">
        <v>6</v>
      </c>
      <c r="BG131" s="2" t="s">
        <v>6</v>
      </c>
      <c r="BH131" s="2">
        <v>3</v>
      </c>
      <c r="BI131" s="2">
        <v>1</v>
      </c>
      <c r="BJ131" s="2" t="s">
        <v>46</v>
      </c>
      <c r="BK131" s="2"/>
      <c r="BL131" s="2"/>
      <c r="BM131" s="2">
        <v>500001</v>
      </c>
      <c r="BN131" s="2">
        <v>0</v>
      </c>
      <c r="BO131" s="2" t="s">
        <v>6</v>
      </c>
      <c r="BP131" s="2">
        <v>0</v>
      </c>
      <c r="BQ131" s="2">
        <v>20</v>
      </c>
      <c r="BR131" s="2">
        <v>0</v>
      </c>
      <c r="BS131" s="2">
        <v>1</v>
      </c>
      <c r="BT131" s="2">
        <v>1</v>
      </c>
      <c r="BU131" s="2">
        <v>1</v>
      </c>
      <c r="BV131" s="2">
        <v>1</v>
      </c>
      <c r="BW131" s="2">
        <v>1</v>
      </c>
      <c r="BX131" s="2">
        <v>1</v>
      </c>
      <c r="BY131" s="2" t="s">
        <v>6</v>
      </c>
      <c r="BZ131" s="2">
        <v>0</v>
      </c>
      <c r="CA131" s="2">
        <v>0</v>
      </c>
      <c r="CB131" s="2" t="s">
        <v>6</v>
      </c>
      <c r="CC131" s="2"/>
      <c r="CD131" s="2"/>
      <c r="CE131" s="2">
        <v>0</v>
      </c>
      <c r="CF131" s="2">
        <v>0</v>
      </c>
      <c r="CG131" s="2">
        <v>0</v>
      </c>
      <c r="CH131" s="2"/>
      <c r="CI131" s="2"/>
      <c r="CJ131" s="2"/>
      <c r="CK131" s="2"/>
      <c r="CL131" s="2"/>
      <c r="CM131" s="2">
        <v>0</v>
      </c>
      <c r="CN131" s="2" t="s">
        <v>6</v>
      </c>
      <c r="CO131" s="2">
        <v>0</v>
      </c>
      <c r="CP131" s="2">
        <f t="shared" si="128"/>
        <v>3</v>
      </c>
      <c r="CQ131" s="2">
        <f t="shared" si="129"/>
        <v>0.17</v>
      </c>
      <c r="CR131" s="2">
        <f t="shared" si="130"/>
        <v>0</v>
      </c>
      <c r="CS131" s="2">
        <f t="shared" si="131"/>
        <v>0</v>
      </c>
      <c r="CT131" s="2">
        <f t="shared" si="132"/>
        <v>0</v>
      </c>
      <c r="CU131" s="2">
        <f t="shared" si="133"/>
        <v>0</v>
      </c>
      <c r="CV131" s="2">
        <f t="shared" si="134"/>
        <v>0</v>
      </c>
      <c r="CW131" s="2">
        <f t="shared" si="135"/>
        <v>0</v>
      </c>
      <c r="CX131" s="2">
        <f t="shared" si="136"/>
        <v>0</v>
      </c>
      <c r="CY131" s="2">
        <f>(((S131+(R131*IF(0,0,1)))*AT131)/100)</f>
        <v>0</v>
      </c>
      <c r="CZ131" s="2">
        <f>(((S131+(R131*IF(0,0,1)))*AU131)/100)</f>
        <v>0</v>
      </c>
      <c r="DA131" s="2"/>
      <c r="DB131" s="2"/>
      <c r="DC131" s="2" t="s">
        <v>6</v>
      </c>
      <c r="DD131" s="2" t="s">
        <v>6</v>
      </c>
      <c r="DE131" s="2" t="s">
        <v>6</v>
      </c>
      <c r="DF131" s="2" t="s">
        <v>6</v>
      </c>
      <c r="DG131" s="2" t="s">
        <v>6</v>
      </c>
      <c r="DH131" s="2" t="s">
        <v>6</v>
      </c>
      <c r="DI131" s="2" t="s">
        <v>6</v>
      </c>
      <c r="DJ131" s="2" t="s">
        <v>6</v>
      </c>
      <c r="DK131" s="2" t="s">
        <v>6</v>
      </c>
      <c r="DL131" s="2" t="s">
        <v>6</v>
      </c>
      <c r="DM131" s="2" t="s">
        <v>6</v>
      </c>
      <c r="DN131" s="2">
        <v>0</v>
      </c>
      <c r="DO131" s="2">
        <v>0</v>
      </c>
      <c r="DP131" s="2">
        <v>1</v>
      </c>
      <c r="DQ131" s="2">
        <v>1</v>
      </c>
      <c r="DR131" s="2"/>
      <c r="DS131" s="2"/>
      <c r="DT131" s="2"/>
      <c r="DU131" s="2">
        <v>1003</v>
      </c>
      <c r="DV131" s="2" t="s">
        <v>45</v>
      </c>
      <c r="DW131" s="2" t="s">
        <v>45</v>
      </c>
      <c r="DX131" s="2">
        <v>1</v>
      </c>
      <c r="DY131" s="2"/>
      <c r="DZ131" s="2" t="s">
        <v>6</v>
      </c>
      <c r="EA131" s="2" t="s">
        <v>6</v>
      </c>
      <c r="EB131" s="2" t="s">
        <v>6</v>
      </c>
      <c r="EC131" s="2" t="s">
        <v>6</v>
      </c>
      <c r="ED131" s="2"/>
      <c r="EE131" s="2">
        <v>35949445</v>
      </c>
      <c r="EF131" s="2">
        <v>20</v>
      </c>
      <c r="EG131" s="2" t="s">
        <v>31</v>
      </c>
      <c r="EH131" s="2">
        <v>0</v>
      </c>
      <c r="EI131" s="2" t="s">
        <v>6</v>
      </c>
      <c r="EJ131" s="2">
        <v>1</v>
      </c>
      <c r="EK131" s="2">
        <v>500001</v>
      </c>
      <c r="EL131" s="2" t="s">
        <v>32</v>
      </c>
      <c r="EM131" s="2" t="s">
        <v>33</v>
      </c>
      <c r="EN131" s="2"/>
      <c r="EO131" s="2" t="s">
        <v>6</v>
      </c>
      <c r="EP131" s="2"/>
      <c r="EQ131" s="2">
        <v>0</v>
      </c>
      <c r="ER131" s="2">
        <v>0.17</v>
      </c>
      <c r="ES131" s="110">
        <f>'1.Лок.смета.и.Акт'!F220</f>
        <v>0.17</v>
      </c>
      <c r="ET131" s="2">
        <v>0</v>
      </c>
      <c r="EU131" s="2">
        <v>0</v>
      </c>
      <c r="EV131" s="2">
        <v>0</v>
      </c>
      <c r="EW131" s="2">
        <v>0</v>
      </c>
      <c r="EX131" s="2">
        <v>0</v>
      </c>
      <c r="EY131" s="2"/>
      <c r="EZ131" s="2"/>
      <c r="FA131" s="2"/>
      <c r="FB131" s="2"/>
      <c r="FC131" s="2"/>
      <c r="FD131" s="2"/>
      <c r="FE131" s="2"/>
      <c r="FF131" s="2"/>
      <c r="FG131" s="2"/>
      <c r="FH131" s="2"/>
      <c r="FI131" s="2"/>
      <c r="FJ131" s="2"/>
      <c r="FK131" s="2"/>
      <c r="FL131" s="2"/>
      <c r="FM131" s="2"/>
      <c r="FN131" s="2"/>
      <c r="FO131" s="2"/>
      <c r="FP131" s="2"/>
      <c r="FQ131" s="2">
        <v>0</v>
      </c>
      <c r="FR131" s="2">
        <f t="shared" si="137"/>
        <v>0</v>
      </c>
      <c r="FS131" s="2">
        <v>0</v>
      </c>
      <c r="FT131" s="2"/>
      <c r="FU131" s="2"/>
      <c r="FV131" s="2"/>
      <c r="FW131" s="2"/>
      <c r="FX131" s="2">
        <v>0</v>
      </c>
      <c r="FY131" s="2">
        <v>0</v>
      </c>
      <c r="FZ131" s="2"/>
      <c r="GA131" s="2" t="s">
        <v>6</v>
      </c>
      <c r="GB131" s="2"/>
      <c r="GC131" s="2"/>
      <c r="GD131" s="2">
        <v>1</v>
      </c>
      <c r="GE131" s="2"/>
      <c r="GF131" s="2">
        <v>-327958249</v>
      </c>
      <c r="GG131" s="2">
        <v>2</v>
      </c>
      <c r="GH131" s="2">
        <v>1</v>
      </c>
      <c r="GI131" s="2">
        <v>-2</v>
      </c>
      <c r="GJ131" s="2">
        <v>0</v>
      </c>
      <c r="GK131" s="2">
        <v>0</v>
      </c>
      <c r="GL131" s="2">
        <f t="shared" si="138"/>
        <v>0</v>
      </c>
      <c r="GM131" s="2">
        <f t="shared" si="139"/>
        <v>3</v>
      </c>
      <c r="GN131" s="2">
        <f t="shared" si="140"/>
        <v>3</v>
      </c>
      <c r="GO131" s="2">
        <f t="shared" si="141"/>
        <v>0</v>
      </c>
      <c r="GP131" s="2">
        <f t="shared" si="142"/>
        <v>0</v>
      </c>
      <c r="GQ131" s="2"/>
      <c r="GR131" s="2">
        <v>0</v>
      </c>
      <c r="GS131" s="2">
        <v>3</v>
      </c>
      <c r="GT131" s="2">
        <v>0</v>
      </c>
      <c r="GU131" s="2" t="s">
        <v>6</v>
      </c>
      <c r="GV131" s="2">
        <f t="shared" si="143"/>
        <v>0</v>
      </c>
      <c r="GW131" s="2">
        <v>1</v>
      </c>
      <c r="GX131" s="2">
        <f t="shared" si="144"/>
        <v>0</v>
      </c>
      <c r="GY131" s="2"/>
      <c r="GZ131" s="2"/>
      <c r="HA131" s="2">
        <v>0</v>
      </c>
      <c r="HB131" s="2">
        <v>0</v>
      </c>
      <c r="HC131" s="2">
        <f t="shared" si="145"/>
        <v>0</v>
      </c>
      <c r="HD131" s="2"/>
      <c r="HE131" s="2" t="s">
        <v>6</v>
      </c>
      <c r="HF131" s="2" t="s">
        <v>6</v>
      </c>
      <c r="HG131" s="2"/>
      <c r="HH131" s="2"/>
      <c r="HI131" s="2"/>
      <c r="HJ131" s="2"/>
      <c r="HK131" s="2"/>
      <c r="HL131" s="2"/>
      <c r="HM131" s="2" t="s">
        <v>6</v>
      </c>
      <c r="HN131" s="2" t="s">
        <v>6</v>
      </c>
      <c r="HO131" s="2" t="s">
        <v>6</v>
      </c>
      <c r="HP131" s="2" t="s">
        <v>6</v>
      </c>
      <c r="HQ131" s="2" t="s">
        <v>6</v>
      </c>
      <c r="HR131" s="2"/>
      <c r="HS131" s="2"/>
      <c r="HT131" s="2"/>
      <c r="HU131" s="2"/>
      <c r="HV131" s="2"/>
      <c r="HW131" s="2"/>
      <c r="HX131" s="2"/>
      <c r="HY131" s="2"/>
      <c r="HZ131" s="2"/>
      <c r="IA131" s="2"/>
      <c r="IB131" s="2"/>
      <c r="IC131" s="2"/>
      <c r="ID131" s="2"/>
      <c r="IE131" s="2"/>
      <c r="IF131" s="2">
        <v>-1</v>
      </c>
      <c r="IG131" s="2"/>
      <c r="IH131" s="2"/>
      <c r="II131" s="2"/>
      <c r="IJ131" s="2"/>
      <c r="IK131" s="2">
        <v>0</v>
      </c>
      <c r="IL131" s="2"/>
      <c r="IM131" s="2"/>
      <c r="IN131" s="2"/>
      <c r="IO131" s="2"/>
      <c r="IP131" s="2"/>
      <c r="IQ131" s="2"/>
      <c r="IR131" s="2"/>
      <c r="IS131" s="2"/>
      <c r="IT131" s="2"/>
      <c r="IU131" s="2"/>
    </row>
    <row r="132" spans="1:255" x14ac:dyDescent="0.2">
      <c r="A132">
        <v>18</v>
      </c>
      <c r="B132">
        <v>1</v>
      </c>
      <c r="C132">
        <v>122</v>
      </c>
      <c r="E132" t="s">
        <v>202</v>
      </c>
      <c r="F132" t="e">
        <f>'ТЗ '!#REF!</f>
        <v>#REF!</v>
      </c>
      <c r="G132" t="s">
        <v>44</v>
      </c>
      <c r="H132" t="s">
        <v>45</v>
      </c>
      <c r="I132">
        <f>I124*J132</f>
        <v>15.93</v>
      </c>
      <c r="J132" s="208">
        <f>'5.Ведомость_списания'!F62</f>
        <v>177</v>
      </c>
      <c r="K132">
        <v>177</v>
      </c>
      <c r="O132">
        <f t="shared" si="109"/>
        <v>34</v>
      </c>
      <c r="P132">
        <f t="shared" si="110"/>
        <v>34</v>
      </c>
      <c r="Q132">
        <f t="shared" si="111"/>
        <v>0</v>
      </c>
      <c r="R132">
        <f t="shared" si="112"/>
        <v>0</v>
      </c>
      <c r="S132">
        <f t="shared" si="113"/>
        <v>0</v>
      </c>
      <c r="T132">
        <f t="shared" si="114"/>
        <v>0</v>
      </c>
      <c r="U132">
        <f t="shared" si="115"/>
        <v>0</v>
      </c>
      <c r="V132">
        <f t="shared" si="116"/>
        <v>0</v>
      </c>
      <c r="W132">
        <f t="shared" si="117"/>
        <v>0</v>
      </c>
      <c r="X132">
        <f t="shared" si="118"/>
        <v>0</v>
      </c>
      <c r="Y132">
        <f t="shared" si="119"/>
        <v>0</v>
      </c>
      <c r="AA132">
        <v>69994509</v>
      </c>
      <c r="AB132">
        <f t="shared" si="120"/>
        <v>0.28000000000000003</v>
      </c>
      <c r="AC132">
        <f t="shared" si="146"/>
        <v>0.28000000000000003</v>
      </c>
      <c r="AD132">
        <f t="shared" si="121"/>
        <v>0</v>
      </c>
      <c r="AE132">
        <f t="shared" si="122"/>
        <v>0</v>
      </c>
      <c r="AF132">
        <f t="shared" si="123"/>
        <v>0</v>
      </c>
      <c r="AG132">
        <f t="shared" si="124"/>
        <v>0</v>
      </c>
      <c r="AH132">
        <f t="shared" si="125"/>
        <v>0</v>
      </c>
      <c r="AI132">
        <f t="shared" si="126"/>
        <v>0</v>
      </c>
      <c r="AJ132">
        <f t="shared" si="127"/>
        <v>0</v>
      </c>
      <c r="AK132">
        <v>0.28000000000000003</v>
      </c>
      <c r="AL132">
        <v>0.28000000000000003</v>
      </c>
      <c r="AM132">
        <v>0</v>
      </c>
      <c r="AN132">
        <v>0</v>
      </c>
      <c r="AO132">
        <v>0</v>
      </c>
      <c r="AP132">
        <v>0</v>
      </c>
      <c r="AQ132">
        <v>0</v>
      </c>
      <c r="AR132">
        <v>0</v>
      </c>
      <c r="AS132">
        <v>0</v>
      </c>
      <c r="AT132">
        <v>0</v>
      </c>
      <c r="AU132">
        <v>0</v>
      </c>
      <c r="AV132">
        <v>1</v>
      </c>
      <c r="AW132">
        <v>1</v>
      </c>
      <c r="AZ132">
        <v>1</v>
      </c>
      <c r="BA132">
        <v>1</v>
      </c>
      <c r="BB132">
        <v>1</v>
      </c>
      <c r="BC132">
        <v>7.56</v>
      </c>
      <c r="BD132" t="s">
        <v>6</v>
      </c>
      <c r="BE132" t="s">
        <v>6</v>
      </c>
      <c r="BF132" t="s">
        <v>6</v>
      </c>
      <c r="BG132" t="s">
        <v>6</v>
      </c>
      <c r="BH132">
        <v>3</v>
      </c>
      <c r="BI132">
        <v>1</v>
      </c>
      <c r="BJ132" t="s">
        <v>46</v>
      </c>
      <c r="BM132">
        <v>500001</v>
      </c>
      <c r="BN132">
        <v>0</v>
      </c>
      <c r="BO132" t="s">
        <v>6</v>
      </c>
      <c r="BP132">
        <v>0</v>
      </c>
      <c r="BQ132">
        <v>20</v>
      </c>
      <c r="BR132">
        <v>0</v>
      </c>
      <c r="BS132">
        <v>1</v>
      </c>
      <c r="BT132">
        <v>1</v>
      </c>
      <c r="BU132">
        <v>1</v>
      </c>
      <c r="BV132">
        <v>1</v>
      </c>
      <c r="BW132">
        <v>1</v>
      </c>
      <c r="BX132">
        <v>1</v>
      </c>
      <c r="BY132" t="s">
        <v>6</v>
      </c>
      <c r="BZ132">
        <v>0</v>
      </c>
      <c r="CA132">
        <v>0</v>
      </c>
      <c r="CB132" t="s">
        <v>6</v>
      </c>
      <c r="CE132">
        <v>0</v>
      </c>
      <c r="CF132">
        <v>0</v>
      </c>
      <c r="CG132">
        <v>0</v>
      </c>
      <c r="CM132">
        <v>0</v>
      </c>
      <c r="CN132" t="s">
        <v>6</v>
      </c>
      <c r="CO132">
        <v>0</v>
      </c>
      <c r="CP132">
        <f t="shared" si="128"/>
        <v>34</v>
      </c>
      <c r="CQ132">
        <f t="shared" si="129"/>
        <v>2.1168</v>
      </c>
      <c r="CR132">
        <f t="shared" si="130"/>
        <v>0</v>
      </c>
      <c r="CS132">
        <f t="shared" si="131"/>
        <v>0</v>
      </c>
      <c r="CT132">
        <f t="shared" si="132"/>
        <v>0</v>
      </c>
      <c r="CU132">
        <f t="shared" si="133"/>
        <v>0</v>
      </c>
      <c r="CV132">
        <f t="shared" si="134"/>
        <v>0</v>
      </c>
      <c r="CW132">
        <f t="shared" si="135"/>
        <v>0</v>
      </c>
      <c r="CX132">
        <f t="shared" si="136"/>
        <v>0</v>
      </c>
      <c r="CY132">
        <f>(S132+R132)*(BZ132/100)</f>
        <v>0</v>
      </c>
      <c r="CZ132">
        <f>(S132+R132)*(CA132/100)</f>
        <v>0</v>
      </c>
      <c r="DC132" t="s">
        <v>6</v>
      </c>
      <c r="DD132" t="s">
        <v>6</v>
      </c>
      <c r="DE132" t="s">
        <v>6</v>
      </c>
      <c r="DF132" t="s">
        <v>6</v>
      </c>
      <c r="DG132" t="s">
        <v>6</v>
      </c>
      <c r="DH132" t="s">
        <v>6</v>
      </c>
      <c r="DI132" t="s">
        <v>6</v>
      </c>
      <c r="DJ132" t="s">
        <v>6</v>
      </c>
      <c r="DK132" t="s">
        <v>6</v>
      </c>
      <c r="DL132" t="s">
        <v>6</v>
      </c>
      <c r="DM132" t="s">
        <v>6</v>
      </c>
      <c r="DN132">
        <v>0</v>
      </c>
      <c r="DO132">
        <v>0</v>
      </c>
      <c r="DP132">
        <v>1</v>
      </c>
      <c r="DQ132">
        <v>1</v>
      </c>
      <c r="DU132">
        <v>1003</v>
      </c>
      <c r="DV132" t="s">
        <v>45</v>
      </c>
      <c r="DW132" t="e">
        <f>'ТЗ '!#REF!</f>
        <v>#REF!</v>
      </c>
      <c r="DX132">
        <v>1</v>
      </c>
      <c r="DZ132" t="s">
        <v>6</v>
      </c>
      <c r="EA132" t="s">
        <v>6</v>
      </c>
      <c r="EB132" t="s">
        <v>6</v>
      </c>
      <c r="EC132" t="s">
        <v>6</v>
      </c>
      <c r="EE132">
        <v>35949445</v>
      </c>
      <c r="EF132">
        <v>20</v>
      </c>
      <c r="EG132" t="s">
        <v>31</v>
      </c>
      <c r="EH132">
        <v>0</v>
      </c>
      <c r="EI132" t="s">
        <v>6</v>
      </c>
      <c r="EJ132">
        <v>1</v>
      </c>
      <c r="EK132">
        <v>500001</v>
      </c>
      <c r="EL132" t="s">
        <v>32</v>
      </c>
      <c r="EM132" t="s">
        <v>33</v>
      </c>
      <c r="EO132" t="s">
        <v>6</v>
      </c>
      <c r="EQ132">
        <v>0</v>
      </c>
      <c r="ER132">
        <v>2</v>
      </c>
      <c r="ES132">
        <v>0.28000000000000003</v>
      </c>
      <c r="ET132">
        <v>0</v>
      </c>
      <c r="EU132">
        <v>0</v>
      </c>
      <c r="EV132">
        <v>0</v>
      </c>
      <c r="EW132">
        <v>0</v>
      </c>
      <c r="EX132">
        <v>0</v>
      </c>
      <c r="EZ132">
        <v>5</v>
      </c>
      <c r="FC132">
        <v>0</v>
      </c>
      <c r="FD132">
        <v>18</v>
      </c>
      <c r="FF132">
        <v>2</v>
      </c>
      <c r="FQ132">
        <v>0</v>
      </c>
      <c r="FR132">
        <f t="shared" si="137"/>
        <v>0</v>
      </c>
      <c r="FS132">
        <v>0</v>
      </c>
      <c r="FX132">
        <v>0</v>
      </c>
      <c r="FY132">
        <v>0</v>
      </c>
      <c r="GA132" t="s">
        <v>47</v>
      </c>
      <c r="GD132">
        <v>1</v>
      </c>
      <c r="GF132">
        <v>-327958249</v>
      </c>
      <c r="GG132">
        <v>2</v>
      </c>
      <c r="GH132">
        <v>3</v>
      </c>
      <c r="GI132">
        <v>5</v>
      </c>
      <c r="GJ132">
        <v>0</v>
      </c>
      <c r="GK132">
        <v>0</v>
      </c>
      <c r="GL132">
        <f t="shared" si="138"/>
        <v>0</v>
      </c>
      <c r="GM132">
        <f t="shared" si="139"/>
        <v>34</v>
      </c>
      <c r="GN132">
        <f t="shared" si="140"/>
        <v>34</v>
      </c>
      <c r="GO132">
        <f t="shared" si="141"/>
        <v>0</v>
      </c>
      <c r="GP132">
        <f t="shared" si="142"/>
        <v>0</v>
      </c>
      <c r="GR132">
        <v>1</v>
      </c>
      <c r="GS132">
        <v>1</v>
      </c>
      <c r="GT132">
        <v>0</v>
      </c>
      <c r="GU132" t="s">
        <v>6</v>
      </c>
      <c r="GV132">
        <f t="shared" si="143"/>
        <v>0</v>
      </c>
      <c r="GW132">
        <v>1</v>
      </c>
      <c r="GX132">
        <f t="shared" si="144"/>
        <v>0</v>
      </c>
      <c r="HA132">
        <v>0</v>
      </c>
      <c r="HB132">
        <v>0</v>
      </c>
      <c r="HC132">
        <f t="shared" si="145"/>
        <v>0</v>
      </c>
      <c r="HE132" t="s">
        <v>35</v>
      </c>
      <c r="HF132" t="s">
        <v>36</v>
      </c>
      <c r="HM132" t="s">
        <v>6</v>
      </c>
      <c r="HN132" t="s">
        <v>6</v>
      </c>
      <c r="HO132" t="s">
        <v>6</v>
      </c>
      <c r="HP132" t="s">
        <v>6</v>
      </c>
      <c r="HQ132" t="s">
        <v>6</v>
      </c>
      <c r="IF132">
        <v>-1</v>
      </c>
      <c r="IK132">
        <v>0</v>
      </c>
    </row>
    <row r="133" spans="1:255" x14ac:dyDescent="0.2">
      <c r="A133" s="2">
        <v>18</v>
      </c>
      <c r="B133" s="2">
        <v>1</v>
      </c>
      <c r="C133" s="2">
        <v>105</v>
      </c>
      <c r="D133" s="2"/>
      <c r="E133" s="2" t="s">
        <v>203</v>
      </c>
      <c r="F133" s="2" t="s">
        <v>49</v>
      </c>
      <c r="G133" s="2" t="s">
        <v>50</v>
      </c>
      <c r="H133" s="2" t="s">
        <v>45</v>
      </c>
      <c r="I133" s="2">
        <f>I123*J133</f>
        <v>14.58</v>
      </c>
      <c r="J133" s="2">
        <v>162</v>
      </c>
      <c r="K133" s="2">
        <v>162</v>
      </c>
      <c r="L133" s="2"/>
      <c r="M133" s="2"/>
      <c r="N133" s="2"/>
      <c r="O133" s="2">
        <f t="shared" si="109"/>
        <v>25</v>
      </c>
      <c r="P133" s="2">
        <f t="shared" si="110"/>
        <v>25</v>
      </c>
      <c r="Q133" s="2">
        <f t="shared" si="111"/>
        <v>0</v>
      </c>
      <c r="R133" s="2">
        <f t="shared" si="112"/>
        <v>0</v>
      </c>
      <c r="S133" s="2">
        <f t="shared" si="113"/>
        <v>0</v>
      </c>
      <c r="T133" s="2">
        <f t="shared" si="114"/>
        <v>0</v>
      </c>
      <c r="U133" s="2">
        <f t="shared" si="115"/>
        <v>0</v>
      </c>
      <c r="V133" s="2">
        <f t="shared" si="116"/>
        <v>0</v>
      </c>
      <c r="W133" s="2">
        <f t="shared" si="117"/>
        <v>0</v>
      </c>
      <c r="X133" s="2">
        <f t="shared" si="118"/>
        <v>0</v>
      </c>
      <c r="Y133" s="2">
        <f t="shared" si="119"/>
        <v>0</v>
      </c>
      <c r="Z133" s="2"/>
      <c r="AA133" s="2">
        <v>69994508</v>
      </c>
      <c r="AB133" s="2">
        <f t="shared" si="120"/>
        <v>1.74</v>
      </c>
      <c r="AC133" s="2">
        <f t="shared" si="146"/>
        <v>1.74</v>
      </c>
      <c r="AD133" s="2">
        <f t="shared" si="121"/>
        <v>0</v>
      </c>
      <c r="AE133" s="2">
        <f t="shared" si="122"/>
        <v>0</v>
      </c>
      <c r="AF133" s="2">
        <f t="shared" si="123"/>
        <v>0</v>
      </c>
      <c r="AG133" s="2">
        <f t="shared" si="124"/>
        <v>0</v>
      </c>
      <c r="AH133" s="2">
        <f t="shared" si="125"/>
        <v>0</v>
      </c>
      <c r="AI133" s="2">
        <f t="shared" si="126"/>
        <v>0</v>
      </c>
      <c r="AJ133" s="2">
        <f t="shared" si="127"/>
        <v>0</v>
      </c>
      <c r="AK133" s="2">
        <v>1.74</v>
      </c>
      <c r="AL133" s="110">
        <f>'1.Лок.смета.и.Акт'!F222</f>
        <v>1.74</v>
      </c>
      <c r="AM133" s="2">
        <v>0</v>
      </c>
      <c r="AN133" s="2">
        <v>0</v>
      </c>
      <c r="AO133" s="2">
        <v>0</v>
      </c>
      <c r="AP133" s="2">
        <v>0</v>
      </c>
      <c r="AQ133" s="2">
        <v>0</v>
      </c>
      <c r="AR133" s="2">
        <v>0</v>
      </c>
      <c r="AS133" s="2">
        <v>0</v>
      </c>
      <c r="AT133" s="2">
        <v>0</v>
      </c>
      <c r="AU133" s="2">
        <v>0</v>
      </c>
      <c r="AV133" s="2">
        <v>1</v>
      </c>
      <c r="AW133" s="2">
        <v>1</v>
      </c>
      <c r="AX133" s="2"/>
      <c r="AY133" s="2"/>
      <c r="AZ133" s="2">
        <v>1</v>
      </c>
      <c r="BA133" s="2">
        <v>1</v>
      </c>
      <c r="BB133" s="2">
        <v>1</v>
      </c>
      <c r="BC133" s="2">
        <v>1</v>
      </c>
      <c r="BD133" s="2" t="s">
        <v>6</v>
      </c>
      <c r="BE133" s="2" t="s">
        <v>6</v>
      </c>
      <c r="BF133" s="2" t="s">
        <v>6</v>
      </c>
      <c r="BG133" s="2" t="s">
        <v>6</v>
      </c>
      <c r="BH133" s="2">
        <v>3</v>
      </c>
      <c r="BI133" s="2">
        <v>1</v>
      </c>
      <c r="BJ133" s="2" t="s">
        <v>51</v>
      </c>
      <c r="BK133" s="2"/>
      <c r="BL133" s="2"/>
      <c r="BM133" s="2">
        <v>500001</v>
      </c>
      <c r="BN133" s="2">
        <v>0</v>
      </c>
      <c r="BO133" s="2" t="s">
        <v>6</v>
      </c>
      <c r="BP133" s="2">
        <v>0</v>
      </c>
      <c r="BQ133" s="2">
        <v>20</v>
      </c>
      <c r="BR133" s="2">
        <v>0</v>
      </c>
      <c r="BS133" s="2">
        <v>1</v>
      </c>
      <c r="BT133" s="2">
        <v>1</v>
      </c>
      <c r="BU133" s="2">
        <v>1</v>
      </c>
      <c r="BV133" s="2">
        <v>1</v>
      </c>
      <c r="BW133" s="2">
        <v>1</v>
      </c>
      <c r="BX133" s="2">
        <v>1</v>
      </c>
      <c r="BY133" s="2" t="s">
        <v>6</v>
      </c>
      <c r="BZ133" s="2">
        <v>0</v>
      </c>
      <c r="CA133" s="2">
        <v>0</v>
      </c>
      <c r="CB133" s="2" t="s">
        <v>6</v>
      </c>
      <c r="CC133" s="2"/>
      <c r="CD133" s="2"/>
      <c r="CE133" s="2">
        <v>0</v>
      </c>
      <c r="CF133" s="2">
        <v>0</v>
      </c>
      <c r="CG133" s="2">
        <v>0</v>
      </c>
      <c r="CH133" s="2"/>
      <c r="CI133" s="2"/>
      <c r="CJ133" s="2"/>
      <c r="CK133" s="2"/>
      <c r="CL133" s="2"/>
      <c r="CM133" s="2">
        <v>0</v>
      </c>
      <c r="CN133" s="2" t="s">
        <v>6</v>
      </c>
      <c r="CO133" s="2">
        <v>0</v>
      </c>
      <c r="CP133" s="2">
        <f t="shared" si="128"/>
        <v>25</v>
      </c>
      <c r="CQ133" s="2">
        <f t="shared" si="129"/>
        <v>1.74</v>
      </c>
      <c r="CR133" s="2">
        <f t="shared" si="130"/>
        <v>0</v>
      </c>
      <c r="CS133" s="2">
        <f t="shared" si="131"/>
        <v>0</v>
      </c>
      <c r="CT133" s="2">
        <f t="shared" si="132"/>
        <v>0</v>
      </c>
      <c r="CU133" s="2">
        <f t="shared" si="133"/>
        <v>0</v>
      </c>
      <c r="CV133" s="2">
        <f t="shared" si="134"/>
        <v>0</v>
      </c>
      <c r="CW133" s="2">
        <f t="shared" si="135"/>
        <v>0</v>
      </c>
      <c r="CX133" s="2">
        <f t="shared" si="136"/>
        <v>0</v>
      </c>
      <c r="CY133" s="2">
        <f>(((S133+(R133*IF(0,0,1)))*AT133)/100)</f>
        <v>0</v>
      </c>
      <c r="CZ133" s="2">
        <f>(((S133+(R133*IF(0,0,1)))*AU133)/100)</f>
        <v>0</v>
      </c>
      <c r="DA133" s="2"/>
      <c r="DB133" s="2"/>
      <c r="DC133" s="2" t="s">
        <v>6</v>
      </c>
      <c r="DD133" s="2" t="s">
        <v>6</v>
      </c>
      <c r="DE133" s="2" t="s">
        <v>6</v>
      </c>
      <c r="DF133" s="2" t="s">
        <v>6</v>
      </c>
      <c r="DG133" s="2" t="s">
        <v>6</v>
      </c>
      <c r="DH133" s="2" t="s">
        <v>6</v>
      </c>
      <c r="DI133" s="2" t="s">
        <v>6</v>
      </c>
      <c r="DJ133" s="2" t="s">
        <v>6</v>
      </c>
      <c r="DK133" s="2" t="s">
        <v>6</v>
      </c>
      <c r="DL133" s="2" t="s">
        <v>6</v>
      </c>
      <c r="DM133" s="2" t="s">
        <v>6</v>
      </c>
      <c r="DN133" s="2">
        <v>0</v>
      </c>
      <c r="DO133" s="2">
        <v>0</v>
      </c>
      <c r="DP133" s="2">
        <v>1</v>
      </c>
      <c r="DQ133" s="2">
        <v>1</v>
      </c>
      <c r="DR133" s="2"/>
      <c r="DS133" s="2"/>
      <c r="DT133" s="2"/>
      <c r="DU133" s="2">
        <v>1003</v>
      </c>
      <c r="DV133" s="2" t="s">
        <v>45</v>
      </c>
      <c r="DW133" s="2" t="s">
        <v>45</v>
      </c>
      <c r="DX133" s="2">
        <v>1</v>
      </c>
      <c r="DY133" s="2"/>
      <c r="DZ133" s="2" t="s">
        <v>6</v>
      </c>
      <c r="EA133" s="2" t="s">
        <v>6</v>
      </c>
      <c r="EB133" s="2" t="s">
        <v>6</v>
      </c>
      <c r="EC133" s="2" t="s">
        <v>6</v>
      </c>
      <c r="ED133" s="2"/>
      <c r="EE133" s="2">
        <v>35949445</v>
      </c>
      <c r="EF133" s="2">
        <v>20</v>
      </c>
      <c r="EG133" s="2" t="s">
        <v>31</v>
      </c>
      <c r="EH133" s="2">
        <v>0</v>
      </c>
      <c r="EI133" s="2" t="s">
        <v>6</v>
      </c>
      <c r="EJ133" s="2">
        <v>1</v>
      </c>
      <c r="EK133" s="2">
        <v>500001</v>
      </c>
      <c r="EL133" s="2" t="s">
        <v>32</v>
      </c>
      <c r="EM133" s="2" t="s">
        <v>33</v>
      </c>
      <c r="EN133" s="2"/>
      <c r="EO133" s="2" t="s">
        <v>6</v>
      </c>
      <c r="EP133" s="2"/>
      <c r="EQ133" s="2">
        <v>0</v>
      </c>
      <c r="ER133" s="2">
        <v>1.74</v>
      </c>
      <c r="ES133" s="110">
        <f>'1.Лок.смета.и.Акт'!F222</f>
        <v>1.74</v>
      </c>
      <c r="ET133" s="2">
        <v>0</v>
      </c>
      <c r="EU133" s="2">
        <v>0</v>
      </c>
      <c r="EV133" s="2">
        <v>0</v>
      </c>
      <c r="EW133" s="2">
        <v>0</v>
      </c>
      <c r="EX133" s="2">
        <v>0</v>
      </c>
      <c r="EY133" s="2"/>
      <c r="EZ133" s="2"/>
      <c r="FA133" s="2"/>
      <c r="FB133" s="2"/>
      <c r="FC133" s="2"/>
      <c r="FD133" s="2"/>
      <c r="FE133" s="2"/>
      <c r="FF133" s="2"/>
      <c r="FG133" s="2"/>
      <c r="FH133" s="2"/>
      <c r="FI133" s="2"/>
      <c r="FJ133" s="2"/>
      <c r="FK133" s="2"/>
      <c r="FL133" s="2"/>
      <c r="FM133" s="2"/>
      <c r="FN133" s="2"/>
      <c r="FO133" s="2"/>
      <c r="FP133" s="2"/>
      <c r="FQ133" s="2">
        <v>0</v>
      </c>
      <c r="FR133" s="2">
        <f t="shared" si="137"/>
        <v>0</v>
      </c>
      <c r="FS133" s="2">
        <v>0</v>
      </c>
      <c r="FT133" s="2"/>
      <c r="FU133" s="2"/>
      <c r="FV133" s="2"/>
      <c r="FW133" s="2"/>
      <c r="FX133" s="2">
        <v>0</v>
      </c>
      <c r="FY133" s="2">
        <v>0</v>
      </c>
      <c r="FZ133" s="2"/>
      <c r="GA133" s="2" t="s">
        <v>6</v>
      </c>
      <c r="GB133" s="2"/>
      <c r="GC133" s="2"/>
      <c r="GD133" s="2">
        <v>1</v>
      </c>
      <c r="GE133" s="2"/>
      <c r="GF133" s="2">
        <v>-887129780</v>
      </c>
      <c r="GG133" s="2">
        <v>2</v>
      </c>
      <c r="GH133" s="2">
        <v>1</v>
      </c>
      <c r="GI133" s="2">
        <v>-2</v>
      </c>
      <c r="GJ133" s="2">
        <v>0</v>
      </c>
      <c r="GK133" s="2">
        <v>0</v>
      </c>
      <c r="GL133" s="2">
        <f t="shared" si="138"/>
        <v>0</v>
      </c>
      <c r="GM133" s="2">
        <f t="shared" si="139"/>
        <v>25</v>
      </c>
      <c r="GN133" s="2">
        <f t="shared" si="140"/>
        <v>25</v>
      </c>
      <c r="GO133" s="2">
        <f t="shared" si="141"/>
        <v>0</v>
      </c>
      <c r="GP133" s="2">
        <f t="shared" si="142"/>
        <v>0</v>
      </c>
      <c r="GQ133" s="2"/>
      <c r="GR133" s="2">
        <v>0</v>
      </c>
      <c r="GS133" s="2">
        <v>3</v>
      </c>
      <c r="GT133" s="2">
        <v>0</v>
      </c>
      <c r="GU133" s="2" t="s">
        <v>6</v>
      </c>
      <c r="GV133" s="2">
        <f t="shared" si="143"/>
        <v>0</v>
      </c>
      <c r="GW133" s="2">
        <v>1</v>
      </c>
      <c r="GX133" s="2">
        <f t="shared" si="144"/>
        <v>0</v>
      </c>
      <c r="GY133" s="2"/>
      <c r="GZ133" s="2"/>
      <c r="HA133" s="2">
        <v>0</v>
      </c>
      <c r="HB133" s="2">
        <v>0</v>
      </c>
      <c r="HC133" s="2">
        <f t="shared" si="145"/>
        <v>0</v>
      </c>
      <c r="HD133" s="2"/>
      <c r="HE133" s="2" t="s">
        <v>6</v>
      </c>
      <c r="HF133" s="2" t="s">
        <v>6</v>
      </c>
      <c r="HG133" s="2"/>
      <c r="HH133" s="2"/>
      <c r="HI133" s="2"/>
      <c r="HJ133" s="2"/>
      <c r="HK133" s="2"/>
      <c r="HL133" s="2"/>
      <c r="HM133" s="2" t="s">
        <v>6</v>
      </c>
      <c r="HN133" s="2" t="s">
        <v>6</v>
      </c>
      <c r="HO133" s="2" t="s">
        <v>6</v>
      </c>
      <c r="HP133" s="2" t="s">
        <v>6</v>
      </c>
      <c r="HQ133" s="2" t="s">
        <v>6</v>
      </c>
      <c r="HR133" s="2"/>
      <c r="HS133" s="2"/>
      <c r="HT133" s="2"/>
      <c r="HU133" s="2"/>
      <c r="HV133" s="2"/>
      <c r="HW133" s="2"/>
      <c r="HX133" s="2"/>
      <c r="HY133" s="2"/>
      <c r="HZ133" s="2"/>
      <c r="IA133" s="2"/>
      <c r="IB133" s="2"/>
      <c r="IC133" s="2"/>
      <c r="ID133" s="2"/>
      <c r="IE133" s="2"/>
      <c r="IF133" s="2">
        <v>-1</v>
      </c>
      <c r="IG133" s="2"/>
      <c r="IH133" s="2"/>
      <c r="II133" s="2"/>
      <c r="IJ133" s="2"/>
      <c r="IK133" s="2">
        <v>0</v>
      </c>
      <c r="IL133" s="2"/>
      <c r="IM133" s="2"/>
      <c r="IN133" s="2"/>
      <c r="IO133" s="2"/>
      <c r="IP133" s="2"/>
      <c r="IQ133" s="2"/>
      <c r="IR133" s="2"/>
      <c r="IS133" s="2"/>
      <c r="IT133" s="2"/>
      <c r="IU133" s="2"/>
    </row>
    <row r="134" spans="1:255" x14ac:dyDescent="0.2">
      <c r="A134">
        <v>18</v>
      </c>
      <c r="B134">
        <v>1</v>
      </c>
      <c r="C134">
        <v>123</v>
      </c>
      <c r="E134" t="s">
        <v>203</v>
      </c>
      <c r="F134" t="e">
        <f>'ТЗ '!#REF!</f>
        <v>#REF!</v>
      </c>
      <c r="G134" t="s">
        <v>50</v>
      </c>
      <c r="H134" t="s">
        <v>45</v>
      </c>
      <c r="I134">
        <f>I124*J134</f>
        <v>14.58</v>
      </c>
      <c r="J134" s="208">
        <f>'5.Ведомость_списания'!F63</f>
        <v>162</v>
      </c>
      <c r="K134">
        <v>162</v>
      </c>
      <c r="O134">
        <f t="shared" si="109"/>
        <v>31</v>
      </c>
      <c r="P134">
        <f t="shared" si="110"/>
        <v>31</v>
      </c>
      <c r="Q134">
        <f t="shared" si="111"/>
        <v>0</v>
      </c>
      <c r="R134">
        <f t="shared" si="112"/>
        <v>0</v>
      </c>
      <c r="S134">
        <f t="shared" si="113"/>
        <v>0</v>
      </c>
      <c r="T134">
        <f t="shared" si="114"/>
        <v>0</v>
      </c>
      <c r="U134">
        <f t="shared" si="115"/>
        <v>0</v>
      </c>
      <c r="V134">
        <f t="shared" si="116"/>
        <v>0</v>
      </c>
      <c r="W134">
        <f t="shared" si="117"/>
        <v>0</v>
      </c>
      <c r="X134">
        <f t="shared" si="118"/>
        <v>0</v>
      </c>
      <c r="Y134">
        <f t="shared" si="119"/>
        <v>0</v>
      </c>
      <c r="AA134">
        <v>69994509</v>
      </c>
      <c r="AB134">
        <f t="shared" si="120"/>
        <v>0.28000000000000003</v>
      </c>
      <c r="AC134">
        <f t="shared" si="146"/>
        <v>0.28000000000000003</v>
      </c>
      <c r="AD134">
        <f t="shared" si="121"/>
        <v>0</v>
      </c>
      <c r="AE134">
        <f t="shared" si="122"/>
        <v>0</v>
      </c>
      <c r="AF134">
        <f t="shared" si="123"/>
        <v>0</v>
      </c>
      <c r="AG134">
        <f t="shared" si="124"/>
        <v>0</v>
      </c>
      <c r="AH134">
        <f t="shared" si="125"/>
        <v>0</v>
      </c>
      <c r="AI134">
        <f t="shared" si="126"/>
        <v>0</v>
      </c>
      <c r="AJ134">
        <f t="shared" si="127"/>
        <v>0</v>
      </c>
      <c r="AK134">
        <v>0.28000000000000003</v>
      </c>
      <c r="AL134">
        <v>0.28000000000000003</v>
      </c>
      <c r="AM134">
        <v>0</v>
      </c>
      <c r="AN134">
        <v>0</v>
      </c>
      <c r="AO134">
        <v>0</v>
      </c>
      <c r="AP134">
        <v>0</v>
      </c>
      <c r="AQ134">
        <v>0</v>
      </c>
      <c r="AR134">
        <v>0</v>
      </c>
      <c r="AS134">
        <v>0</v>
      </c>
      <c r="AT134">
        <v>0</v>
      </c>
      <c r="AU134">
        <v>0</v>
      </c>
      <c r="AV134">
        <v>1</v>
      </c>
      <c r="AW134">
        <v>1</v>
      </c>
      <c r="AZ134">
        <v>1</v>
      </c>
      <c r="BA134">
        <v>1</v>
      </c>
      <c r="BB134">
        <v>1</v>
      </c>
      <c r="BC134">
        <v>7.56</v>
      </c>
      <c r="BD134" t="s">
        <v>6</v>
      </c>
      <c r="BE134" t="s">
        <v>6</v>
      </c>
      <c r="BF134" t="s">
        <v>6</v>
      </c>
      <c r="BG134" t="s">
        <v>6</v>
      </c>
      <c r="BH134">
        <v>3</v>
      </c>
      <c r="BI134">
        <v>1</v>
      </c>
      <c r="BJ134" t="s">
        <v>51</v>
      </c>
      <c r="BM134">
        <v>500001</v>
      </c>
      <c r="BN134">
        <v>0</v>
      </c>
      <c r="BO134" t="s">
        <v>6</v>
      </c>
      <c r="BP134">
        <v>0</v>
      </c>
      <c r="BQ134">
        <v>20</v>
      </c>
      <c r="BR134">
        <v>0</v>
      </c>
      <c r="BS134">
        <v>1</v>
      </c>
      <c r="BT134">
        <v>1</v>
      </c>
      <c r="BU134">
        <v>1</v>
      </c>
      <c r="BV134">
        <v>1</v>
      </c>
      <c r="BW134">
        <v>1</v>
      </c>
      <c r="BX134">
        <v>1</v>
      </c>
      <c r="BY134" t="s">
        <v>6</v>
      </c>
      <c r="BZ134">
        <v>0</v>
      </c>
      <c r="CA134">
        <v>0</v>
      </c>
      <c r="CB134" t="s">
        <v>6</v>
      </c>
      <c r="CE134">
        <v>0</v>
      </c>
      <c r="CF134">
        <v>0</v>
      </c>
      <c r="CG134">
        <v>0</v>
      </c>
      <c r="CM134">
        <v>0</v>
      </c>
      <c r="CN134" t="s">
        <v>6</v>
      </c>
      <c r="CO134">
        <v>0</v>
      </c>
      <c r="CP134">
        <f t="shared" si="128"/>
        <v>31</v>
      </c>
      <c r="CQ134">
        <f t="shared" si="129"/>
        <v>2.1168</v>
      </c>
      <c r="CR134">
        <f t="shared" si="130"/>
        <v>0</v>
      </c>
      <c r="CS134">
        <f t="shared" si="131"/>
        <v>0</v>
      </c>
      <c r="CT134">
        <f t="shared" si="132"/>
        <v>0</v>
      </c>
      <c r="CU134">
        <f t="shared" si="133"/>
        <v>0</v>
      </c>
      <c r="CV134">
        <f t="shared" si="134"/>
        <v>0</v>
      </c>
      <c r="CW134">
        <f t="shared" si="135"/>
        <v>0</v>
      </c>
      <c r="CX134">
        <f t="shared" si="136"/>
        <v>0</v>
      </c>
      <c r="CY134">
        <f>(S134+R134)*(BZ134/100)</f>
        <v>0</v>
      </c>
      <c r="CZ134">
        <f>(S134+R134)*(CA134/100)</f>
        <v>0</v>
      </c>
      <c r="DC134" t="s">
        <v>6</v>
      </c>
      <c r="DD134" t="s">
        <v>6</v>
      </c>
      <c r="DE134" t="s">
        <v>6</v>
      </c>
      <c r="DF134" t="s">
        <v>6</v>
      </c>
      <c r="DG134" t="s">
        <v>6</v>
      </c>
      <c r="DH134" t="s">
        <v>6</v>
      </c>
      <c r="DI134" t="s">
        <v>6</v>
      </c>
      <c r="DJ134" t="s">
        <v>6</v>
      </c>
      <c r="DK134" t="s">
        <v>6</v>
      </c>
      <c r="DL134" t="s">
        <v>6</v>
      </c>
      <c r="DM134" t="s">
        <v>6</v>
      </c>
      <c r="DN134">
        <v>0</v>
      </c>
      <c r="DO134">
        <v>0</v>
      </c>
      <c r="DP134">
        <v>1</v>
      </c>
      <c r="DQ134">
        <v>1</v>
      </c>
      <c r="DU134">
        <v>1003</v>
      </c>
      <c r="DV134" t="s">
        <v>45</v>
      </c>
      <c r="DW134" t="e">
        <f>'ТЗ '!#REF!</f>
        <v>#REF!</v>
      </c>
      <c r="DX134">
        <v>1</v>
      </c>
      <c r="DZ134" t="s">
        <v>6</v>
      </c>
      <c r="EA134" t="s">
        <v>6</v>
      </c>
      <c r="EB134" t="s">
        <v>6</v>
      </c>
      <c r="EC134" t="s">
        <v>6</v>
      </c>
      <c r="EE134">
        <v>35949445</v>
      </c>
      <c r="EF134">
        <v>20</v>
      </c>
      <c r="EG134" t="s">
        <v>31</v>
      </c>
      <c r="EH134">
        <v>0</v>
      </c>
      <c r="EI134" t="s">
        <v>6</v>
      </c>
      <c r="EJ134">
        <v>1</v>
      </c>
      <c r="EK134">
        <v>500001</v>
      </c>
      <c r="EL134" t="s">
        <v>32</v>
      </c>
      <c r="EM134" t="s">
        <v>33</v>
      </c>
      <c r="EO134" t="s">
        <v>6</v>
      </c>
      <c r="EQ134">
        <v>0</v>
      </c>
      <c r="ER134">
        <v>2</v>
      </c>
      <c r="ES134">
        <v>0.28000000000000003</v>
      </c>
      <c r="ET134">
        <v>0</v>
      </c>
      <c r="EU134">
        <v>0</v>
      </c>
      <c r="EV134">
        <v>0</v>
      </c>
      <c r="EW134">
        <v>0</v>
      </c>
      <c r="EX134">
        <v>0</v>
      </c>
      <c r="EZ134">
        <v>5</v>
      </c>
      <c r="FC134">
        <v>0</v>
      </c>
      <c r="FD134">
        <v>18</v>
      </c>
      <c r="FF134">
        <v>2</v>
      </c>
      <c r="FQ134">
        <v>0</v>
      </c>
      <c r="FR134">
        <f t="shared" si="137"/>
        <v>0</v>
      </c>
      <c r="FS134">
        <v>0</v>
      </c>
      <c r="FX134">
        <v>0</v>
      </c>
      <c r="FY134">
        <v>0</v>
      </c>
      <c r="GA134" t="s">
        <v>47</v>
      </c>
      <c r="GD134">
        <v>1</v>
      </c>
      <c r="GF134">
        <v>-887129780</v>
      </c>
      <c r="GG134">
        <v>2</v>
      </c>
      <c r="GH134">
        <v>3</v>
      </c>
      <c r="GI134">
        <v>5</v>
      </c>
      <c r="GJ134">
        <v>0</v>
      </c>
      <c r="GK134">
        <v>0</v>
      </c>
      <c r="GL134">
        <f t="shared" si="138"/>
        <v>0</v>
      </c>
      <c r="GM134">
        <f t="shared" si="139"/>
        <v>31</v>
      </c>
      <c r="GN134">
        <f t="shared" si="140"/>
        <v>31</v>
      </c>
      <c r="GO134">
        <f t="shared" si="141"/>
        <v>0</v>
      </c>
      <c r="GP134">
        <f t="shared" si="142"/>
        <v>0</v>
      </c>
      <c r="GR134">
        <v>1</v>
      </c>
      <c r="GS134">
        <v>1</v>
      </c>
      <c r="GT134">
        <v>0</v>
      </c>
      <c r="GU134" t="s">
        <v>6</v>
      </c>
      <c r="GV134">
        <f t="shared" si="143"/>
        <v>0</v>
      </c>
      <c r="GW134">
        <v>1</v>
      </c>
      <c r="GX134">
        <f t="shared" si="144"/>
        <v>0</v>
      </c>
      <c r="HA134">
        <v>0</v>
      </c>
      <c r="HB134">
        <v>0</v>
      </c>
      <c r="HC134">
        <f t="shared" si="145"/>
        <v>0</v>
      </c>
      <c r="HE134" t="s">
        <v>35</v>
      </c>
      <c r="HF134" t="s">
        <v>36</v>
      </c>
      <c r="HM134" t="s">
        <v>6</v>
      </c>
      <c r="HN134" t="s">
        <v>6</v>
      </c>
      <c r="HO134" t="s">
        <v>6</v>
      </c>
      <c r="HP134" t="s">
        <v>6</v>
      </c>
      <c r="HQ134" t="s">
        <v>6</v>
      </c>
      <c r="IF134">
        <v>-1</v>
      </c>
      <c r="IK134">
        <v>0</v>
      </c>
    </row>
    <row r="135" spans="1:255" x14ac:dyDescent="0.2">
      <c r="A135" s="2">
        <v>18</v>
      </c>
      <c r="B135" s="2">
        <v>1</v>
      </c>
      <c r="C135" s="2">
        <v>106</v>
      </c>
      <c r="D135" s="2"/>
      <c r="E135" s="2" t="s">
        <v>204</v>
      </c>
      <c r="F135" s="2" t="s">
        <v>205</v>
      </c>
      <c r="G135" s="2" t="s">
        <v>206</v>
      </c>
      <c r="H135" s="2" t="s">
        <v>45</v>
      </c>
      <c r="I135" s="2">
        <f>I123*J135</f>
        <v>10.53</v>
      </c>
      <c r="J135" s="2">
        <v>117</v>
      </c>
      <c r="K135" s="2">
        <v>117</v>
      </c>
      <c r="L135" s="2"/>
      <c r="M135" s="2"/>
      <c r="N135" s="2"/>
      <c r="O135" s="2">
        <f t="shared" si="109"/>
        <v>6</v>
      </c>
      <c r="P135" s="2">
        <f t="shared" si="110"/>
        <v>6</v>
      </c>
      <c r="Q135" s="2">
        <f t="shared" si="111"/>
        <v>0</v>
      </c>
      <c r="R135" s="2">
        <f t="shared" si="112"/>
        <v>0</v>
      </c>
      <c r="S135" s="2">
        <f t="shared" si="113"/>
        <v>0</v>
      </c>
      <c r="T135" s="2">
        <f t="shared" si="114"/>
        <v>0</v>
      </c>
      <c r="U135" s="2">
        <f t="shared" si="115"/>
        <v>0</v>
      </c>
      <c r="V135" s="2">
        <f t="shared" si="116"/>
        <v>0</v>
      </c>
      <c r="W135" s="2">
        <f t="shared" si="117"/>
        <v>0</v>
      </c>
      <c r="X135" s="2">
        <f t="shared" si="118"/>
        <v>0</v>
      </c>
      <c r="Y135" s="2">
        <f t="shared" si="119"/>
        <v>0</v>
      </c>
      <c r="Z135" s="2"/>
      <c r="AA135" s="2">
        <v>69994508</v>
      </c>
      <c r="AB135" s="2">
        <f t="shared" si="120"/>
        <v>0.6</v>
      </c>
      <c r="AC135" s="2">
        <f t="shared" si="146"/>
        <v>0.6</v>
      </c>
      <c r="AD135" s="2">
        <f t="shared" si="121"/>
        <v>0</v>
      </c>
      <c r="AE135" s="2">
        <f t="shared" si="122"/>
        <v>0</v>
      </c>
      <c r="AF135" s="2">
        <f t="shared" si="123"/>
        <v>0</v>
      </c>
      <c r="AG135" s="2">
        <f t="shared" si="124"/>
        <v>0</v>
      </c>
      <c r="AH135" s="2">
        <f t="shared" si="125"/>
        <v>0</v>
      </c>
      <c r="AI135" s="2">
        <f t="shared" si="126"/>
        <v>0</v>
      </c>
      <c r="AJ135" s="2">
        <f t="shared" si="127"/>
        <v>0</v>
      </c>
      <c r="AK135" s="2">
        <v>0.6</v>
      </c>
      <c r="AL135" s="110">
        <f>'1.Лок.смета.и.Акт'!F224</f>
        <v>0.6</v>
      </c>
      <c r="AM135" s="2">
        <v>0</v>
      </c>
      <c r="AN135" s="2">
        <v>0</v>
      </c>
      <c r="AO135" s="2">
        <v>0</v>
      </c>
      <c r="AP135" s="2">
        <v>0</v>
      </c>
      <c r="AQ135" s="2">
        <v>0</v>
      </c>
      <c r="AR135" s="2">
        <v>0</v>
      </c>
      <c r="AS135" s="2">
        <v>0</v>
      </c>
      <c r="AT135" s="2">
        <v>0</v>
      </c>
      <c r="AU135" s="2">
        <v>0</v>
      </c>
      <c r="AV135" s="2">
        <v>1</v>
      </c>
      <c r="AW135" s="2">
        <v>1</v>
      </c>
      <c r="AX135" s="2"/>
      <c r="AY135" s="2"/>
      <c r="AZ135" s="2">
        <v>1</v>
      </c>
      <c r="BA135" s="2">
        <v>1</v>
      </c>
      <c r="BB135" s="2">
        <v>1</v>
      </c>
      <c r="BC135" s="2">
        <v>1</v>
      </c>
      <c r="BD135" s="2" t="s">
        <v>6</v>
      </c>
      <c r="BE135" s="2" t="s">
        <v>6</v>
      </c>
      <c r="BF135" s="2" t="s">
        <v>6</v>
      </c>
      <c r="BG135" s="2" t="s">
        <v>6</v>
      </c>
      <c r="BH135" s="2">
        <v>3</v>
      </c>
      <c r="BI135" s="2">
        <v>1</v>
      </c>
      <c r="BJ135" s="2" t="s">
        <v>207</v>
      </c>
      <c r="BK135" s="2"/>
      <c r="BL135" s="2"/>
      <c r="BM135" s="2">
        <v>500001</v>
      </c>
      <c r="BN135" s="2">
        <v>0</v>
      </c>
      <c r="BO135" s="2" t="s">
        <v>6</v>
      </c>
      <c r="BP135" s="2">
        <v>0</v>
      </c>
      <c r="BQ135" s="2">
        <v>20</v>
      </c>
      <c r="BR135" s="2">
        <v>0</v>
      </c>
      <c r="BS135" s="2">
        <v>1</v>
      </c>
      <c r="BT135" s="2">
        <v>1</v>
      </c>
      <c r="BU135" s="2">
        <v>1</v>
      </c>
      <c r="BV135" s="2">
        <v>1</v>
      </c>
      <c r="BW135" s="2">
        <v>1</v>
      </c>
      <c r="BX135" s="2">
        <v>1</v>
      </c>
      <c r="BY135" s="2" t="s">
        <v>6</v>
      </c>
      <c r="BZ135" s="2">
        <v>0</v>
      </c>
      <c r="CA135" s="2">
        <v>0</v>
      </c>
      <c r="CB135" s="2" t="s">
        <v>6</v>
      </c>
      <c r="CC135" s="2"/>
      <c r="CD135" s="2"/>
      <c r="CE135" s="2">
        <v>0</v>
      </c>
      <c r="CF135" s="2">
        <v>0</v>
      </c>
      <c r="CG135" s="2">
        <v>0</v>
      </c>
      <c r="CH135" s="2"/>
      <c r="CI135" s="2"/>
      <c r="CJ135" s="2"/>
      <c r="CK135" s="2"/>
      <c r="CL135" s="2"/>
      <c r="CM135" s="2">
        <v>0</v>
      </c>
      <c r="CN135" s="2" t="s">
        <v>6</v>
      </c>
      <c r="CO135" s="2">
        <v>0</v>
      </c>
      <c r="CP135" s="2">
        <f t="shared" si="128"/>
        <v>6</v>
      </c>
      <c r="CQ135" s="2">
        <f t="shared" si="129"/>
        <v>0.6</v>
      </c>
      <c r="CR135" s="2">
        <f t="shared" si="130"/>
        <v>0</v>
      </c>
      <c r="CS135" s="2">
        <f t="shared" si="131"/>
        <v>0</v>
      </c>
      <c r="CT135" s="2">
        <f t="shared" si="132"/>
        <v>0</v>
      </c>
      <c r="CU135" s="2">
        <f t="shared" si="133"/>
        <v>0</v>
      </c>
      <c r="CV135" s="2">
        <f t="shared" si="134"/>
        <v>0</v>
      </c>
      <c r="CW135" s="2">
        <f t="shared" si="135"/>
        <v>0</v>
      </c>
      <c r="CX135" s="2">
        <f t="shared" si="136"/>
        <v>0</v>
      </c>
      <c r="CY135" s="2">
        <f>(((S135+(R135*IF(0,0,1)))*AT135)/100)</f>
        <v>0</v>
      </c>
      <c r="CZ135" s="2">
        <f>(((S135+(R135*IF(0,0,1)))*AU135)/100)</f>
        <v>0</v>
      </c>
      <c r="DA135" s="2"/>
      <c r="DB135" s="2"/>
      <c r="DC135" s="2" t="s">
        <v>6</v>
      </c>
      <c r="DD135" s="2" t="s">
        <v>6</v>
      </c>
      <c r="DE135" s="2" t="s">
        <v>6</v>
      </c>
      <c r="DF135" s="2" t="s">
        <v>6</v>
      </c>
      <c r="DG135" s="2" t="s">
        <v>6</v>
      </c>
      <c r="DH135" s="2" t="s">
        <v>6</v>
      </c>
      <c r="DI135" s="2" t="s">
        <v>6</v>
      </c>
      <c r="DJ135" s="2" t="s">
        <v>6</v>
      </c>
      <c r="DK135" s="2" t="s">
        <v>6</v>
      </c>
      <c r="DL135" s="2" t="s">
        <v>6</v>
      </c>
      <c r="DM135" s="2" t="s">
        <v>6</v>
      </c>
      <c r="DN135" s="2">
        <v>0</v>
      </c>
      <c r="DO135" s="2">
        <v>0</v>
      </c>
      <c r="DP135" s="2">
        <v>1</v>
      </c>
      <c r="DQ135" s="2">
        <v>1</v>
      </c>
      <c r="DR135" s="2"/>
      <c r="DS135" s="2"/>
      <c r="DT135" s="2"/>
      <c r="DU135" s="2">
        <v>1003</v>
      </c>
      <c r="DV135" s="2" t="s">
        <v>45</v>
      </c>
      <c r="DW135" s="2" t="s">
        <v>45</v>
      </c>
      <c r="DX135" s="2">
        <v>1</v>
      </c>
      <c r="DY135" s="2"/>
      <c r="DZ135" s="2" t="s">
        <v>6</v>
      </c>
      <c r="EA135" s="2" t="s">
        <v>6</v>
      </c>
      <c r="EB135" s="2" t="s">
        <v>6</v>
      </c>
      <c r="EC135" s="2" t="s">
        <v>6</v>
      </c>
      <c r="ED135" s="2"/>
      <c r="EE135" s="2">
        <v>35949445</v>
      </c>
      <c r="EF135" s="2">
        <v>20</v>
      </c>
      <c r="EG135" s="2" t="s">
        <v>31</v>
      </c>
      <c r="EH135" s="2">
        <v>0</v>
      </c>
      <c r="EI135" s="2" t="s">
        <v>6</v>
      </c>
      <c r="EJ135" s="2">
        <v>1</v>
      </c>
      <c r="EK135" s="2">
        <v>500001</v>
      </c>
      <c r="EL135" s="2" t="s">
        <v>32</v>
      </c>
      <c r="EM135" s="2" t="s">
        <v>33</v>
      </c>
      <c r="EN135" s="2"/>
      <c r="EO135" s="2" t="s">
        <v>6</v>
      </c>
      <c r="EP135" s="2"/>
      <c r="EQ135" s="2">
        <v>0</v>
      </c>
      <c r="ER135" s="2">
        <v>0.6</v>
      </c>
      <c r="ES135" s="110">
        <f>'1.Лок.смета.и.Акт'!F224</f>
        <v>0.6</v>
      </c>
      <c r="ET135" s="2">
        <v>0</v>
      </c>
      <c r="EU135" s="2">
        <v>0</v>
      </c>
      <c r="EV135" s="2">
        <v>0</v>
      </c>
      <c r="EW135" s="2">
        <v>0</v>
      </c>
      <c r="EX135" s="2">
        <v>0</v>
      </c>
      <c r="EY135" s="2"/>
      <c r="EZ135" s="2"/>
      <c r="FA135" s="2"/>
      <c r="FB135" s="2"/>
      <c r="FC135" s="2"/>
      <c r="FD135" s="2"/>
      <c r="FE135" s="2"/>
      <c r="FF135" s="2"/>
      <c r="FG135" s="2"/>
      <c r="FH135" s="2"/>
      <c r="FI135" s="2"/>
      <c r="FJ135" s="2"/>
      <c r="FK135" s="2"/>
      <c r="FL135" s="2"/>
      <c r="FM135" s="2"/>
      <c r="FN135" s="2"/>
      <c r="FO135" s="2"/>
      <c r="FP135" s="2"/>
      <c r="FQ135" s="2">
        <v>0</v>
      </c>
      <c r="FR135" s="2">
        <f t="shared" si="137"/>
        <v>0</v>
      </c>
      <c r="FS135" s="2">
        <v>0</v>
      </c>
      <c r="FT135" s="2"/>
      <c r="FU135" s="2"/>
      <c r="FV135" s="2"/>
      <c r="FW135" s="2"/>
      <c r="FX135" s="2">
        <v>0</v>
      </c>
      <c r="FY135" s="2">
        <v>0</v>
      </c>
      <c r="FZ135" s="2"/>
      <c r="GA135" s="2" t="s">
        <v>6</v>
      </c>
      <c r="GB135" s="2"/>
      <c r="GC135" s="2"/>
      <c r="GD135" s="2">
        <v>1</v>
      </c>
      <c r="GE135" s="2"/>
      <c r="GF135" s="2">
        <v>-1974091151</v>
      </c>
      <c r="GG135" s="2">
        <v>2</v>
      </c>
      <c r="GH135" s="2">
        <v>1</v>
      </c>
      <c r="GI135" s="2">
        <v>-2</v>
      </c>
      <c r="GJ135" s="2">
        <v>0</v>
      </c>
      <c r="GK135" s="2">
        <v>0</v>
      </c>
      <c r="GL135" s="2">
        <f t="shared" si="138"/>
        <v>0</v>
      </c>
      <c r="GM135" s="2">
        <f t="shared" si="139"/>
        <v>6</v>
      </c>
      <c r="GN135" s="2">
        <f t="shared" si="140"/>
        <v>6</v>
      </c>
      <c r="GO135" s="2">
        <f t="shared" si="141"/>
        <v>0</v>
      </c>
      <c r="GP135" s="2">
        <f t="shared" si="142"/>
        <v>0</v>
      </c>
      <c r="GQ135" s="2"/>
      <c r="GR135" s="2">
        <v>0</v>
      </c>
      <c r="GS135" s="2">
        <v>3</v>
      </c>
      <c r="GT135" s="2">
        <v>0</v>
      </c>
      <c r="GU135" s="2" t="s">
        <v>6</v>
      </c>
      <c r="GV135" s="2">
        <f t="shared" si="143"/>
        <v>0</v>
      </c>
      <c r="GW135" s="2">
        <v>1</v>
      </c>
      <c r="GX135" s="2">
        <f t="shared" si="144"/>
        <v>0</v>
      </c>
      <c r="GY135" s="2"/>
      <c r="GZ135" s="2"/>
      <c r="HA135" s="2">
        <v>0</v>
      </c>
      <c r="HB135" s="2">
        <v>0</v>
      </c>
      <c r="HC135" s="2">
        <f t="shared" si="145"/>
        <v>0</v>
      </c>
      <c r="HD135" s="2"/>
      <c r="HE135" s="2" t="s">
        <v>6</v>
      </c>
      <c r="HF135" s="2" t="s">
        <v>6</v>
      </c>
      <c r="HG135" s="2"/>
      <c r="HH135" s="2"/>
      <c r="HI135" s="2"/>
      <c r="HJ135" s="2"/>
      <c r="HK135" s="2"/>
      <c r="HL135" s="2"/>
      <c r="HM135" s="2" t="s">
        <v>6</v>
      </c>
      <c r="HN135" s="2" t="s">
        <v>6</v>
      </c>
      <c r="HO135" s="2" t="s">
        <v>6</v>
      </c>
      <c r="HP135" s="2" t="s">
        <v>6</v>
      </c>
      <c r="HQ135" s="2" t="s">
        <v>6</v>
      </c>
      <c r="HR135" s="2"/>
      <c r="HS135" s="2"/>
      <c r="HT135" s="2"/>
      <c r="HU135" s="2"/>
      <c r="HV135" s="2"/>
      <c r="HW135" s="2"/>
      <c r="HX135" s="2"/>
      <c r="HY135" s="2"/>
      <c r="HZ135" s="2"/>
      <c r="IA135" s="2"/>
      <c r="IB135" s="2"/>
      <c r="IC135" s="2"/>
      <c r="ID135" s="2"/>
      <c r="IE135" s="2"/>
      <c r="IF135" s="2">
        <v>-1</v>
      </c>
      <c r="IG135" s="2"/>
      <c r="IH135" s="2"/>
      <c r="II135" s="2"/>
      <c r="IJ135" s="2"/>
      <c r="IK135" s="2">
        <v>0</v>
      </c>
      <c r="IL135" s="2"/>
      <c r="IM135" s="2"/>
      <c r="IN135" s="2"/>
      <c r="IO135" s="2"/>
      <c r="IP135" s="2"/>
      <c r="IQ135" s="2"/>
      <c r="IR135" s="2"/>
      <c r="IS135" s="2"/>
      <c r="IT135" s="2"/>
      <c r="IU135" s="2"/>
    </row>
    <row r="136" spans="1:255" x14ac:dyDescent="0.2">
      <c r="A136">
        <v>18</v>
      </c>
      <c r="B136">
        <v>1</v>
      </c>
      <c r="C136">
        <v>124</v>
      </c>
      <c r="E136" t="s">
        <v>204</v>
      </c>
      <c r="F136" t="e">
        <f>'ТЗ '!#REF!</f>
        <v>#REF!</v>
      </c>
      <c r="G136" t="s">
        <v>206</v>
      </c>
      <c r="H136" t="s">
        <v>45</v>
      </c>
      <c r="I136">
        <f>I124*J136</f>
        <v>10.53</v>
      </c>
      <c r="J136" s="208">
        <f>'5.Ведомость_списания'!F64</f>
        <v>117</v>
      </c>
      <c r="K136">
        <v>117</v>
      </c>
      <c r="O136">
        <f t="shared" si="109"/>
        <v>22</v>
      </c>
      <c r="P136">
        <f t="shared" si="110"/>
        <v>22</v>
      </c>
      <c r="Q136">
        <f t="shared" si="111"/>
        <v>0</v>
      </c>
      <c r="R136">
        <f t="shared" si="112"/>
        <v>0</v>
      </c>
      <c r="S136">
        <f t="shared" si="113"/>
        <v>0</v>
      </c>
      <c r="T136">
        <f t="shared" si="114"/>
        <v>0</v>
      </c>
      <c r="U136">
        <f t="shared" si="115"/>
        <v>0</v>
      </c>
      <c r="V136">
        <f t="shared" si="116"/>
        <v>0</v>
      </c>
      <c r="W136">
        <f t="shared" si="117"/>
        <v>0</v>
      </c>
      <c r="X136">
        <f t="shared" si="118"/>
        <v>0</v>
      </c>
      <c r="Y136">
        <f t="shared" si="119"/>
        <v>0</v>
      </c>
      <c r="AA136">
        <v>69994509</v>
      </c>
      <c r="AB136">
        <f t="shared" si="120"/>
        <v>0.28000000000000003</v>
      </c>
      <c r="AC136">
        <f t="shared" si="146"/>
        <v>0.28000000000000003</v>
      </c>
      <c r="AD136">
        <f t="shared" si="121"/>
        <v>0</v>
      </c>
      <c r="AE136">
        <f t="shared" si="122"/>
        <v>0</v>
      </c>
      <c r="AF136">
        <f t="shared" si="123"/>
        <v>0</v>
      </c>
      <c r="AG136">
        <f t="shared" si="124"/>
        <v>0</v>
      </c>
      <c r="AH136">
        <f t="shared" si="125"/>
        <v>0</v>
      </c>
      <c r="AI136">
        <f t="shared" si="126"/>
        <v>0</v>
      </c>
      <c r="AJ136">
        <f t="shared" si="127"/>
        <v>0</v>
      </c>
      <c r="AK136">
        <v>0.28000000000000003</v>
      </c>
      <c r="AL136">
        <v>0.28000000000000003</v>
      </c>
      <c r="AM136">
        <v>0</v>
      </c>
      <c r="AN136">
        <v>0</v>
      </c>
      <c r="AO136">
        <v>0</v>
      </c>
      <c r="AP136">
        <v>0</v>
      </c>
      <c r="AQ136">
        <v>0</v>
      </c>
      <c r="AR136">
        <v>0</v>
      </c>
      <c r="AS136">
        <v>0</v>
      </c>
      <c r="AT136">
        <v>0</v>
      </c>
      <c r="AU136">
        <v>0</v>
      </c>
      <c r="AV136">
        <v>1</v>
      </c>
      <c r="AW136">
        <v>1</v>
      </c>
      <c r="AZ136">
        <v>1</v>
      </c>
      <c r="BA136">
        <v>1</v>
      </c>
      <c r="BB136">
        <v>1</v>
      </c>
      <c r="BC136">
        <v>7.56</v>
      </c>
      <c r="BD136" t="s">
        <v>6</v>
      </c>
      <c r="BE136" t="s">
        <v>6</v>
      </c>
      <c r="BF136" t="s">
        <v>6</v>
      </c>
      <c r="BG136" t="s">
        <v>6</v>
      </c>
      <c r="BH136">
        <v>3</v>
      </c>
      <c r="BI136">
        <v>1</v>
      </c>
      <c r="BJ136" t="s">
        <v>207</v>
      </c>
      <c r="BM136">
        <v>500001</v>
      </c>
      <c r="BN136">
        <v>0</v>
      </c>
      <c r="BO136" t="s">
        <v>6</v>
      </c>
      <c r="BP136">
        <v>0</v>
      </c>
      <c r="BQ136">
        <v>20</v>
      </c>
      <c r="BR136">
        <v>0</v>
      </c>
      <c r="BS136">
        <v>1</v>
      </c>
      <c r="BT136">
        <v>1</v>
      </c>
      <c r="BU136">
        <v>1</v>
      </c>
      <c r="BV136">
        <v>1</v>
      </c>
      <c r="BW136">
        <v>1</v>
      </c>
      <c r="BX136">
        <v>1</v>
      </c>
      <c r="BY136" t="s">
        <v>6</v>
      </c>
      <c r="BZ136">
        <v>0</v>
      </c>
      <c r="CA136">
        <v>0</v>
      </c>
      <c r="CB136" t="s">
        <v>6</v>
      </c>
      <c r="CE136">
        <v>0</v>
      </c>
      <c r="CF136">
        <v>0</v>
      </c>
      <c r="CG136">
        <v>0</v>
      </c>
      <c r="CM136">
        <v>0</v>
      </c>
      <c r="CN136" t="s">
        <v>6</v>
      </c>
      <c r="CO136">
        <v>0</v>
      </c>
      <c r="CP136">
        <f t="shared" si="128"/>
        <v>22</v>
      </c>
      <c r="CQ136">
        <f t="shared" si="129"/>
        <v>2.1168</v>
      </c>
      <c r="CR136">
        <f t="shared" si="130"/>
        <v>0</v>
      </c>
      <c r="CS136">
        <f t="shared" si="131"/>
        <v>0</v>
      </c>
      <c r="CT136">
        <f t="shared" si="132"/>
        <v>0</v>
      </c>
      <c r="CU136">
        <f t="shared" si="133"/>
        <v>0</v>
      </c>
      <c r="CV136">
        <f t="shared" si="134"/>
        <v>0</v>
      </c>
      <c r="CW136">
        <f t="shared" si="135"/>
        <v>0</v>
      </c>
      <c r="CX136">
        <f t="shared" si="136"/>
        <v>0</v>
      </c>
      <c r="CY136">
        <f>(S136+R136)*(BZ136/100)</f>
        <v>0</v>
      </c>
      <c r="CZ136">
        <f>(S136+R136)*(CA136/100)</f>
        <v>0</v>
      </c>
      <c r="DC136" t="s">
        <v>6</v>
      </c>
      <c r="DD136" t="s">
        <v>6</v>
      </c>
      <c r="DE136" t="s">
        <v>6</v>
      </c>
      <c r="DF136" t="s">
        <v>6</v>
      </c>
      <c r="DG136" t="s">
        <v>6</v>
      </c>
      <c r="DH136" t="s">
        <v>6</v>
      </c>
      <c r="DI136" t="s">
        <v>6</v>
      </c>
      <c r="DJ136" t="s">
        <v>6</v>
      </c>
      <c r="DK136" t="s">
        <v>6</v>
      </c>
      <c r="DL136" t="s">
        <v>6</v>
      </c>
      <c r="DM136" t="s">
        <v>6</v>
      </c>
      <c r="DN136">
        <v>0</v>
      </c>
      <c r="DO136">
        <v>0</v>
      </c>
      <c r="DP136">
        <v>1</v>
      </c>
      <c r="DQ136">
        <v>1</v>
      </c>
      <c r="DU136">
        <v>1003</v>
      </c>
      <c r="DV136" t="s">
        <v>45</v>
      </c>
      <c r="DW136" t="e">
        <f>'ТЗ '!#REF!</f>
        <v>#REF!</v>
      </c>
      <c r="DX136">
        <v>1</v>
      </c>
      <c r="DZ136" t="s">
        <v>6</v>
      </c>
      <c r="EA136" t="s">
        <v>6</v>
      </c>
      <c r="EB136" t="s">
        <v>6</v>
      </c>
      <c r="EC136" t="s">
        <v>6</v>
      </c>
      <c r="EE136">
        <v>35949445</v>
      </c>
      <c r="EF136">
        <v>20</v>
      </c>
      <c r="EG136" t="s">
        <v>31</v>
      </c>
      <c r="EH136">
        <v>0</v>
      </c>
      <c r="EI136" t="s">
        <v>6</v>
      </c>
      <c r="EJ136">
        <v>1</v>
      </c>
      <c r="EK136">
        <v>500001</v>
      </c>
      <c r="EL136" t="s">
        <v>32</v>
      </c>
      <c r="EM136" t="s">
        <v>33</v>
      </c>
      <c r="EO136" t="s">
        <v>6</v>
      </c>
      <c r="EQ136">
        <v>0</v>
      </c>
      <c r="ER136">
        <v>2</v>
      </c>
      <c r="ES136">
        <v>0.28000000000000003</v>
      </c>
      <c r="ET136">
        <v>0</v>
      </c>
      <c r="EU136">
        <v>0</v>
      </c>
      <c r="EV136">
        <v>0</v>
      </c>
      <c r="EW136">
        <v>0</v>
      </c>
      <c r="EX136">
        <v>0</v>
      </c>
      <c r="EZ136">
        <v>5</v>
      </c>
      <c r="FC136">
        <v>0</v>
      </c>
      <c r="FD136">
        <v>18</v>
      </c>
      <c r="FF136">
        <v>2</v>
      </c>
      <c r="FQ136">
        <v>0</v>
      </c>
      <c r="FR136">
        <f t="shared" si="137"/>
        <v>0</v>
      </c>
      <c r="FS136">
        <v>0</v>
      </c>
      <c r="FX136">
        <v>0</v>
      </c>
      <c r="FY136">
        <v>0</v>
      </c>
      <c r="GA136" t="s">
        <v>47</v>
      </c>
      <c r="GD136">
        <v>1</v>
      </c>
      <c r="GF136">
        <v>-1974091151</v>
      </c>
      <c r="GG136">
        <v>2</v>
      </c>
      <c r="GH136">
        <v>3</v>
      </c>
      <c r="GI136">
        <v>5</v>
      </c>
      <c r="GJ136">
        <v>0</v>
      </c>
      <c r="GK136">
        <v>0</v>
      </c>
      <c r="GL136">
        <f t="shared" si="138"/>
        <v>0</v>
      </c>
      <c r="GM136">
        <f t="shared" si="139"/>
        <v>22</v>
      </c>
      <c r="GN136">
        <f t="shared" si="140"/>
        <v>22</v>
      </c>
      <c r="GO136">
        <f t="shared" si="141"/>
        <v>0</v>
      </c>
      <c r="GP136">
        <f t="shared" si="142"/>
        <v>0</v>
      </c>
      <c r="GR136">
        <v>1</v>
      </c>
      <c r="GS136">
        <v>1</v>
      </c>
      <c r="GT136">
        <v>0</v>
      </c>
      <c r="GU136" t="s">
        <v>6</v>
      </c>
      <c r="GV136">
        <f t="shared" si="143"/>
        <v>0</v>
      </c>
      <c r="GW136">
        <v>1</v>
      </c>
      <c r="GX136">
        <f t="shared" si="144"/>
        <v>0</v>
      </c>
      <c r="HA136">
        <v>0</v>
      </c>
      <c r="HB136">
        <v>0</v>
      </c>
      <c r="HC136">
        <f t="shared" si="145"/>
        <v>0</v>
      </c>
      <c r="HE136" t="s">
        <v>35</v>
      </c>
      <c r="HF136" t="s">
        <v>36</v>
      </c>
      <c r="HM136" t="s">
        <v>6</v>
      </c>
      <c r="HN136" t="s">
        <v>6</v>
      </c>
      <c r="HO136" t="s">
        <v>6</v>
      </c>
      <c r="HP136" t="s">
        <v>6</v>
      </c>
      <c r="HQ136" t="s">
        <v>6</v>
      </c>
      <c r="IF136">
        <v>-1</v>
      </c>
      <c r="IK136">
        <v>0</v>
      </c>
    </row>
    <row r="137" spans="1:255" x14ac:dyDescent="0.2">
      <c r="A137" s="2">
        <v>18</v>
      </c>
      <c r="B137" s="2">
        <v>1</v>
      </c>
      <c r="C137" s="2">
        <v>107</v>
      </c>
      <c r="D137" s="2"/>
      <c r="E137" s="2" t="s">
        <v>208</v>
      </c>
      <c r="F137" s="2" t="s">
        <v>209</v>
      </c>
      <c r="G137" s="2" t="s">
        <v>210</v>
      </c>
      <c r="H137" s="2" t="s">
        <v>59</v>
      </c>
      <c r="I137" s="2">
        <f>I123*J137</f>
        <v>9.18</v>
      </c>
      <c r="J137" s="2">
        <v>102</v>
      </c>
      <c r="K137" s="2">
        <v>102</v>
      </c>
      <c r="L137" s="2"/>
      <c r="M137" s="2"/>
      <c r="N137" s="2"/>
      <c r="O137" s="2">
        <f t="shared" si="109"/>
        <v>139</v>
      </c>
      <c r="P137" s="2">
        <f t="shared" si="110"/>
        <v>139</v>
      </c>
      <c r="Q137" s="2">
        <f t="shared" si="111"/>
        <v>0</v>
      </c>
      <c r="R137" s="2">
        <f t="shared" si="112"/>
        <v>0</v>
      </c>
      <c r="S137" s="2">
        <f t="shared" si="113"/>
        <v>0</v>
      </c>
      <c r="T137" s="2">
        <f t="shared" si="114"/>
        <v>0</v>
      </c>
      <c r="U137" s="2">
        <f t="shared" si="115"/>
        <v>0</v>
      </c>
      <c r="V137" s="2">
        <f t="shared" si="116"/>
        <v>0</v>
      </c>
      <c r="W137" s="2">
        <f t="shared" si="117"/>
        <v>0</v>
      </c>
      <c r="X137" s="2">
        <f t="shared" si="118"/>
        <v>0</v>
      </c>
      <c r="Y137" s="2">
        <f t="shared" si="119"/>
        <v>0</v>
      </c>
      <c r="Z137" s="2"/>
      <c r="AA137" s="2">
        <v>69994508</v>
      </c>
      <c r="AB137" s="2">
        <f t="shared" si="120"/>
        <v>15.1</v>
      </c>
      <c r="AC137" s="2">
        <f t="shared" si="146"/>
        <v>15.1</v>
      </c>
      <c r="AD137" s="2">
        <f t="shared" si="121"/>
        <v>0</v>
      </c>
      <c r="AE137" s="2">
        <f t="shared" si="122"/>
        <v>0</v>
      </c>
      <c r="AF137" s="2">
        <f t="shared" si="123"/>
        <v>0</v>
      </c>
      <c r="AG137" s="2">
        <f t="shared" si="124"/>
        <v>0</v>
      </c>
      <c r="AH137" s="2">
        <f t="shared" si="125"/>
        <v>0</v>
      </c>
      <c r="AI137" s="2">
        <f t="shared" si="126"/>
        <v>0</v>
      </c>
      <c r="AJ137" s="2">
        <f t="shared" si="127"/>
        <v>0</v>
      </c>
      <c r="AK137" s="2">
        <v>15.1</v>
      </c>
      <c r="AL137" s="110">
        <f>'1.Лок.смета.и.Акт'!F226</f>
        <v>15.1</v>
      </c>
      <c r="AM137" s="2">
        <v>0</v>
      </c>
      <c r="AN137" s="2">
        <v>0</v>
      </c>
      <c r="AO137" s="2">
        <v>0</v>
      </c>
      <c r="AP137" s="2">
        <v>0</v>
      </c>
      <c r="AQ137" s="2">
        <v>0</v>
      </c>
      <c r="AR137" s="2">
        <v>0</v>
      </c>
      <c r="AS137" s="2">
        <v>0</v>
      </c>
      <c r="AT137" s="2">
        <v>0</v>
      </c>
      <c r="AU137" s="2">
        <v>0</v>
      </c>
      <c r="AV137" s="2">
        <v>1</v>
      </c>
      <c r="AW137" s="2">
        <v>1</v>
      </c>
      <c r="AX137" s="2"/>
      <c r="AY137" s="2"/>
      <c r="AZ137" s="2">
        <v>1</v>
      </c>
      <c r="BA137" s="2">
        <v>1</v>
      </c>
      <c r="BB137" s="2">
        <v>1</v>
      </c>
      <c r="BC137" s="2">
        <v>1</v>
      </c>
      <c r="BD137" s="2" t="s">
        <v>6</v>
      </c>
      <c r="BE137" s="2" t="s">
        <v>6</v>
      </c>
      <c r="BF137" s="2" t="s">
        <v>6</v>
      </c>
      <c r="BG137" s="2" t="s">
        <v>6</v>
      </c>
      <c r="BH137" s="2">
        <v>3</v>
      </c>
      <c r="BI137" s="2">
        <v>1</v>
      </c>
      <c r="BJ137" s="2" t="s">
        <v>211</v>
      </c>
      <c r="BK137" s="2"/>
      <c r="BL137" s="2"/>
      <c r="BM137" s="2">
        <v>500001</v>
      </c>
      <c r="BN137" s="2">
        <v>0</v>
      </c>
      <c r="BO137" s="2" t="s">
        <v>6</v>
      </c>
      <c r="BP137" s="2">
        <v>0</v>
      </c>
      <c r="BQ137" s="2">
        <v>20</v>
      </c>
      <c r="BR137" s="2">
        <v>0</v>
      </c>
      <c r="BS137" s="2">
        <v>1</v>
      </c>
      <c r="BT137" s="2">
        <v>1</v>
      </c>
      <c r="BU137" s="2">
        <v>1</v>
      </c>
      <c r="BV137" s="2">
        <v>1</v>
      </c>
      <c r="BW137" s="2">
        <v>1</v>
      </c>
      <c r="BX137" s="2">
        <v>1</v>
      </c>
      <c r="BY137" s="2" t="s">
        <v>6</v>
      </c>
      <c r="BZ137" s="2">
        <v>0</v>
      </c>
      <c r="CA137" s="2">
        <v>0</v>
      </c>
      <c r="CB137" s="2" t="s">
        <v>6</v>
      </c>
      <c r="CC137" s="2"/>
      <c r="CD137" s="2"/>
      <c r="CE137" s="2">
        <v>0</v>
      </c>
      <c r="CF137" s="2">
        <v>0</v>
      </c>
      <c r="CG137" s="2">
        <v>0</v>
      </c>
      <c r="CH137" s="2"/>
      <c r="CI137" s="2"/>
      <c r="CJ137" s="2"/>
      <c r="CK137" s="2"/>
      <c r="CL137" s="2"/>
      <c r="CM137" s="2">
        <v>0</v>
      </c>
      <c r="CN137" s="2" t="s">
        <v>6</v>
      </c>
      <c r="CO137" s="2">
        <v>0</v>
      </c>
      <c r="CP137" s="2">
        <f t="shared" si="128"/>
        <v>139</v>
      </c>
      <c r="CQ137" s="2">
        <f t="shared" si="129"/>
        <v>15.1</v>
      </c>
      <c r="CR137" s="2">
        <f t="shared" si="130"/>
        <v>0</v>
      </c>
      <c r="CS137" s="2">
        <f t="shared" si="131"/>
        <v>0</v>
      </c>
      <c r="CT137" s="2">
        <f t="shared" si="132"/>
        <v>0</v>
      </c>
      <c r="CU137" s="2">
        <f t="shared" si="133"/>
        <v>0</v>
      </c>
      <c r="CV137" s="2">
        <f t="shared" si="134"/>
        <v>0</v>
      </c>
      <c r="CW137" s="2">
        <f t="shared" si="135"/>
        <v>0</v>
      </c>
      <c r="CX137" s="2">
        <f t="shared" si="136"/>
        <v>0</v>
      </c>
      <c r="CY137" s="2">
        <f>(((S137+(R137*IF(0,0,1)))*AT137)/100)</f>
        <v>0</v>
      </c>
      <c r="CZ137" s="2">
        <f>(((S137+(R137*IF(0,0,1)))*AU137)/100)</f>
        <v>0</v>
      </c>
      <c r="DA137" s="2"/>
      <c r="DB137" s="2"/>
      <c r="DC137" s="2" t="s">
        <v>6</v>
      </c>
      <c r="DD137" s="2" t="s">
        <v>6</v>
      </c>
      <c r="DE137" s="2" t="s">
        <v>6</v>
      </c>
      <c r="DF137" s="2" t="s">
        <v>6</v>
      </c>
      <c r="DG137" s="2" t="s">
        <v>6</v>
      </c>
      <c r="DH137" s="2" t="s">
        <v>6</v>
      </c>
      <c r="DI137" s="2" t="s">
        <v>6</v>
      </c>
      <c r="DJ137" s="2" t="s">
        <v>6</v>
      </c>
      <c r="DK137" s="2" t="s">
        <v>6</v>
      </c>
      <c r="DL137" s="2" t="s">
        <v>6</v>
      </c>
      <c r="DM137" s="2" t="s">
        <v>6</v>
      </c>
      <c r="DN137" s="2">
        <v>0</v>
      </c>
      <c r="DO137" s="2">
        <v>0</v>
      </c>
      <c r="DP137" s="2">
        <v>1</v>
      </c>
      <c r="DQ137" s="2">
        <v>1</v>
      </c>
      <c r="DR137" s="2"/>
      <c r="DS137" s="2"/>
      <c r="DT137" s="2"/>
      <c r="DU137" s="2">
        <v>1005</v>
      </c>
      <c r="DV137" s="2" t="s">
        <v>59</v>
      </c>
      <c r="DW137" s="2" t="s">
        <v>59</v>
      </c>
      <c r="DX137" s="2">
        <v>1</v>
      </c>
      <c r="DY137" s="2"/>
      <c r="DZ137" s="2" t="s">
        <v>6</v>
      </c>
      <c r="EA137" s="2" t="s">
        <v>6</v>
      </c>
      <c r="EB137" s="2" t="s">
        <v>6</v>
      </c>
      <c r="EC137" s="2" t="s">
        <v>6</v>
      </c>
      <c r="ED137" s="2"/>
      <c r="EE137" s="2">
        <v>35949445</v>
      </c>
      <c r="EF137" s="2">
        <v>20</v>
      </c>
      <c r="EG137" s="2" t="s">
        <v>31</v>
      </c>
      <c r="EH137" s="2">
        <v>0</v>
      </c>
      <c r="EI137" s="2" t="s">
        <v>6</v>
      </c>
      <c r="EJ137" s="2">
        <v>1</v>
      </c>
      <c r="EK137" s="2">
        <v>500001</v>
      </c>
      <c r="EL137" s="2" t="s">
        <v>32</v>
      </c>
      <c r="EM137" s="2" t="s">
        <v>33</v>
      </c>
      <c r="EN137" s="2"/>
      <c r="EO137" s="2" t="s">
        <v>6</v>
      </c>
      <c r="EP137" s="2"/>
      <c r="EQ137" s="2">
        <v>0</v>
      </c>
      <c r="ER137" s="2">
        <v>15.1</v>
      </c>
      <c r="ES137" s="110">
        <f>'1.Лок.смета.и.Акт'!F226</f>
        <v>15.1</v>
      </c>
      <c r="ET137" s="2">
        <v>0</v>
      </c>
      <c r="EU137" s="2">
        <v>0</v>
      </c>
      <c r="EV137" s="2">
        <v>0</v>
      </c>
      <c r="EW137" s="2">
        <v>0</v>
      </c>
      <c r="EX137" s="2">
        <v>0</v>
      </c>
      <c r="EY137" s="2"/>
      <c r="EZ137" s="2"/>
      <c r="FA137" s="2"/>
      <c r="FB137" s="2"/>
      <c r="FC137" s="2"/>
      <c r="FD137" s="2"/>
      <c r="FE137" s="2"/>
      <c r="FF137" s="2"/>
      <c r="FG137" s="2"/>
      <c r="FH137" s="2"/>
      <c r="FI137" s="2"/>
      <c r="FJ137" s="2"/>
      <c r="FK137" s="2"/>
      <c r="FL137" s="2"/>
      <c r="FM137" s="2"/>
      <c r="FN137" s="2"/>
      <c r="FO137" s="2"/>
      <c r="FP137" s="2"/>
      <c r="FQ137" s="2">
        <v>0</v>
      </c>
      <c r="FR137" s="2">
        <f t="shared" si="137"/>
        <v>0</v>
      </c>
      <c r="FS137" s="2">
        <v>0</v>
      </c>
      <c r="FT137" s="2"/>
      <c r="FU137" s="2"/>
      <c r="FV137" s="2"/>
      <c r="FW137" s="2"/>
      <c r="FX137" s="2">
        <v>0</v>
      </c>
      <c r="FY137" s="2">
        <v>0</v>
      </c>
      <c r="FZ137" s="2"/>
      <c r="GA137" s="2" t="s">
        <v>6</v>
      </c>
      <c r="GB137" s="2"/>
      <c r="GC137" s="2"/>
      <c r="GD137" s="2">
        <v>1</v>
      </c>
      <c r="GE137" s="2"/>
      <c r="GF137" s="2">
        <v>-91537300</v>
      </c>
      <c r="GG137" s="2">
        <v>2</v>
      </c>
      <c r="GH137" s="2">
        <v>1</v>
      </c>
      <c r="GI137" s="2">
        <v>-2</v>
      </c>
      <c r="GJ137" s="2">
        <v>0</v>
      </c>
      <c r="GK137" s="2">
        <v>0</v>
      </c>
      <c r="GL137" s="2">
        <f t="shared" si="138"/>
        <v>0</v>
      </c>
      <c r="GM137" s="2">
        <f t="shared" si="139"/>
        <v>139</v>
      </c>
      <c r="GN137" s="2">
        <f t="shared" si="140"/>
        <v>139</v>
      </c>
      <c r="GO137" s="2">
        <f t="shared" si="141"/>
        <v>0</v>
      </c>
      <c r="GP137" s="2">
        <f t="shared" si="142"/>
        <v>0</v>
      </c>
      <c r="GQ137" s="2"/>
      <c r="GR137" s="2">
        <v>0</v>
      </c>
      <c r="GS137" s="2">
        <v>3</v>
      </c>
      <c r="GT137" s="2">
        <v>0</v>
      </c>
      <c r="GU137" s="2" t="s">
        <v>6</v>
      </c>
      <c r="GV137" s="2">
        <f t="shared" si="143"/>
        <v>0</v>
      </c>
      <c r="GW137" s="2">
        <v>1</v>
      </c>
      <c r="GX137" s="2">
        <f t="shared" si="144"/>
        <v>0</v>
      </c>
      <c r="GY137" s="2"/>
      <c r="GZ137" s="2"/>
      <c r="HA137" s="2">
        <v>0</v>
      </c>
      <c r="HB137" s="2">
        <v>0</v>
      </c>
      <c r="HC137" s="2">
        <f t="shared" si="145"/>
        <v>0</v>
      </c>
      <c r="HD137" s="2"/>
      <c r="HE137" s="2" t="s">
        <v>6</v>
      </c>
      <c r="HF137" s="2" t="s">
        <v>6</v>
      </c>
      <c r="HG137" s="2"/>
      <c r="HH137" s="2"/>
      <c r="HI137" s="2"/>
      <c r="HJ137" s="2"/>
      <c r="HK137" s="2"/>
      <c r="HL137" s="2"/>
      <c r="HM137" s="2" t="s">
        <v>6</v>
      </c>
      <c r="HN137" s="2" t="s">
        <v>6</v>
      </c>
      <c r="HO137" s="2" t="s">
        <v>6</v>
      </c>
      <c r="HP137" s="2" t="s">
        <v>6</v>
      </c>
      <c r="HQ137" s="2" t="s">
        <v>6</v>
      </c>
      <c r="HR137" s="2"/>
      <c r="HS137" s="2"/>
      <c r="HT137" s="2"/>
      <c r="HU137" s="2"/>
      <c r="HV137" s="2"/>
      <c r="HW137" s="2"/>
      <c r="HX137" s="2"/>
      <c r="HY137" s="2"/>
      <c r="HZ137" s="2"/>
      <c r="IA137" s="2"/>
      <c r="IB137" s="2"/>
      <c r="IC137" s="2"/>
      <c r="ID137" s="2"/>
      <c r="IE137" s="2"/>
      <c r="IF137" s="2">
        <v>-1</v>
      </c>
      <c r="IG137" s="2"/>
      <c r="IH137" s="2"/>
      <c r="II137" s="2"/>
      <c r="IJ137" s="2"/>
      <c r="IK137" s="2">
        <v>0</v>
      </c>
      <c r="IL137" s="2"/>
      <c r="IM137" s="2"/>
      <c r="IN137" s="2"/>
      <c r="IO137" s="2"/>
      <c r="IP137" s="2"/>
      <c r="IQ137" s="2"/>
      <c r="IR137" s="2"/>
      <c r="IS137" s="2"/>
      <c r="IT137" s="2"/>
      <c r="IU137" s="2"/>
    </row>
    <row r="138" spans="1:255" x14ac:dyDescent="0.2">
      <c r="A138">
        <v>18</v>
      </c>
      <c r="B138">
        <v>1</v>
      </c>
      <c r="C138">
        <v>125</v>
      </c>
      <c r="E138" t="s">
        <v>208</v>
      </c>
      <c r="F138" t="e">
        <f>'ТЗ '!#REF!</f>
        <v>#REF!</v>
      </c>
      <c r="G138" t="s">
        <v>210</v>
      </c>
      <c r="H138" t="s">
        <v>59</v>
      </c>
      <c r="I138">
        <f>I124*J138</f>
        <v>9.18</v>
      </c>
      <c r="J138" s="208">
        <f>'5.Ведомость_списания'!F65</f>
        <v>102</v>
      </c>
      <c r="K138">
        <v>102</v>
      </c>
      <c r="O138">
        <f t="shared" si="109"/>
        <v>951</v>
      </c>
      <c r="P138">
        <f t="shared" si="110"/>
        <v>951</v>
      </c>
      <c r="Q138">
        <f t="shared" si="111"/>
        <v>0</v>
      </c>
      <c r="R138">
        <f t="shared" si="112"/>
        <v>0</v>
      </c>
      <c r="S138">
        <f t="shared" si="113"/>
        <v>0</v>
      </c>
      <c r="T138">
        <f t="shared" si="114"/>
        <v>0</v>
      </c>
      <c r="U138">
        <f t="shared" si="115"/>
        <v>0</v>
      </c>
      <c r="V138">
        <f t="shared" si="116"/>
        <v>0</v>
      </c>
      <c r="W138">
        <f t="shared" si="117"/>
        <v>0</v>
      </c>
      <c r="X138">
        <f t="shared" si="118"/>
        <v>0</v>
      </c>
      <c r="Y138">
        <f t="shared" si="119"/>
        <v>0</v>
      </c>
      <c r="AA138">
        <v>69994509</v>
      </c>
      <c r="AB138">
        <f t="shared" si="120"/>
        <v>13.71</v>
      </c>
      <c r="AC138">
        <f t="shared" si="146"/>
        <v>13.71</v>
      </c>
      <c r="AD138">
        <f t="shared" si="121"/>
        <v>0</v>
      </c>
      <c r="AE138">
        <f t="shared" si="122"/>
        <v>0</v>
      </c>
      <c r="AF138">
        <f t="shared" si="123"/>
        <v>0</v>
      </c>
      <c r="AG138">
        <f t="shared" si="124"/>
        <v>0</v>
      </c>
      <c r="AH138">
        <f t="shared" si="125"/>
        <v>0</v>
      </c>
      <c r="AI138">
        <f t="shared" si="126"/>
        <v>0</v>
      </c>
      <c r="AJ138">
        <f t="shared" si="127"/>
        <v>0</v>
      </c>
      <c r="AK138">
        <v>13.709999999999999</v>
      </c>
      <c r="AL138">
        <v>13.709999999999999</v>
      </c>
      <c r="AM138">
        <v>0</v>
      </c>
      <c r="AN138">
        <v>0</v>
      </c>
      <c r="AO138">
        <v>0</v>
      </c>
      <c r="AP138">
        <v>0</v>
      </c>
      <c r="AQ138">
        <v>0</v>
      </c>
      <c r="AR138">
        <v>0</v>
      </c>
      <c r="AS138">
        <v>0</v>
      </c>
      <c r="AT138">
        <v>0</v>
      </c>
      <c r="AU138">
        <v>0</v>
      </c>
      <c r="AV138">
        <v>1</v>
      </c>
      <c r="AW138">
        <v>1</v>
      </c>
      <c r="AZ138">
        <v>1</v>
      </c>
      <c r="BA138">
        <v>1</v>
      </c>
      <c r="BB138">
        <v>1</v>
      </c>
      <c r="BC138">
        <v>7.56</v>
      </c>
      <c r="BD138" t="s">
        <v>6</v>
      </c>
      <c r="BE138" t="s">
        <v>6</v>
      </c>
      <c r="BF138" t="s">
        <v>6</v>
      </c>
      <c r="BG138" t="s">
        <v>6</v>
      </c>
      <c r="BH138">
        <v>3</v>
      </c>
      <c r="BI138">
        <v>1</v>
      </c>
      <c r="BJ138" t="s">
        <v>211</v>
      </c>
      <c r="BM138">
        <v>500001</v>
      </c>
      <c r="BN138">
        <v>0</v>
      </c>
      <c r="BO138" t="s">
        <v>6</v>
      </c>
      <c r="BP138">
        <v>0</v>
      </c>
      <c r="BQ138">
        <v>20</v>
      </c>
      <c r="BR138">
        <v>0</v>
      </c>
      <c r="BS138">
        <v>1</v>
      </c>
      <c r="BT138">
        <v>1</v>
      </c>
      <c r="BU138">
        <v>1</v>
      </c>
      <c r="BV138">
        <v>1</v>
      </c>
      <c r="BW138">
        <v>1</v>
      </c>
      <c r="BX138">
        <v>1</v>
      </c>
      <c r="BY138" t="s">
        <v>6</v>
      </c>
      <c r="BZ138">
        <v>0</v>
      </c>
      <c r="CA138">
        <v>0</v>
      </c>
      <c r="CB138" t="s">
        <v>6</v>
      </c>
      <c r="CE138">
        <v>0</v>
      </c>
      <c r="CF138">
        <v>0</v>
      </c>
      <c r="CG138">
        <v>0</v>
      </c>
      <c r="CM138">
        <v>0</v>
      </c>
      <c r="CN138" t="s">
        <v>6</v>
      </c>
      <c r="CO138">
        <v>0</v>
      </c>
      <c r="CP138">
        <f t="shared" si="128"/>
        <v>951</v>
      </c>
      <c r="CQ138">
        <f t="shared" si="129"/>
        <v>103.6476</v>
      </c>
      <c r="CR138">
        <f t="shared" si="130"/>
        <v>0</v>
      </c>
      <c r="CS138">
        <f t="shared" si="131"/>
        <v>0</v>
      </c>
      <c r="CT138">
        <f t="shared" si="132"/>
        <v>0</v>
      </c>
      <c r="CU138">
        <f t="shared" si="133"/>
        <v>0</v>
      </c>
      <c r="CV138">
        <f t="shared" si="134"/>
        <v>0</v>
      </c>
      <c r="CW138">
        <f t="shared" si="135"/>
        <v>0</v>
      </c>
      <c r="CX138">
        <f t="shared" si="136"/>
        <v>0</v>
      </c>
      <c r="CY138">
        <f>(S138+R138)*(BZ138/100)</f>
        <v>0</v>
      </c>
      <c r="CZ138">
        <f>(S138+R138)*(CA138/100)</f>
        <v>0</v>
      </c>
      <c r="DC138" t="s">
        <v>6</v>
      </c>
      <c r="DD138" t="s">
        <v>6</v>
      </c>
      <c r="DE138" t="s">
        <v>6</v>
      </c>
      <c r="DF138" t="s">
        <v>6</v>
      </c>
      <c r="DG138" t="s">
        <v>6</v>
      </c>
      <c r="DH138" t="s">
        <v>6</v>
      </c>
      <c r="DI138" t="s">
        <v>6</v>
      </c>
      <c r="DJ138" t="s">
        <v>6</v>
      </c>
      <c r="DK138" t="s">
        <v>6</v>
      </c>
      <c r="DL138" t="s">
        <v>6</v>
      </c>
      <c r="DM138" t="s">
        <v>6</v>
      </c>
      <c r="DN138">
        <v>0</v>
      </c>
      <c r="DO138">
        <v>0</v>
      </c>
      <c r="DP138">
        <v>1</v>
      </c>
      <c r="DQ138">
        <v>1</v>
      </c>
      <c r="DU138">
        <v>1005</v>
      </c>
      <c r="DV138" t="s">
        <v>59</v>
      </c>
      <c r="DW138" t="e">
        <f>'ТЗ '!#REF!</f>
        <v>#REF!</v>
      </c>
      <c r="DX138">
        <v>1</v>
      </c>
      <c r="DZ138" t="s">
        <v>6</v>
      </c>
      <c r="EA138" t="s">
        <v>6</v>
      </c>
      <c r="EB138" t="s">
        <v>6</v>
      </c>
      <c r="EC138" t="s">
        <v>6</v>
      </c>
      <c r="EE138">
        <v>35949445</v>
      </c>
      <c r="EF138">
        <v>20</v>
      </c>
      <c r="EG138" t="s">
        <v>31</v>
      </c>
      <c r="EH138">
        <v>0</v>
      </c>
      <c r="EI138" t="s">
        <v>6</v>
      </c>
      <c r="EJ138">
        <v>1</v>
      </c>
      <c r="EK138">
        <v>500001</v>
      </c>
      <c r="EL138" t="s">
        <v>32</v>
      </c>
      <c r="EM138" t="s">
        <v>33</v>
      </c>
      <c r="EO138" t="s">
        <v>6</v>
      </c>
      <c r="EQ138">
        <v>0</v>
      </c>
      <c r="ER138">
        <v>99.13</v>
      </c>
      <c r="ES138">
        <v>13.709999999999999</v>
      </c>
      <c r="ET138">
        <v>0</v>
      </c>
      <c r="EU138">
        <v>0</v>
      </c>
      <c r="EV138">
        <v>0</v>
      </c>
      <c r="EW138">
        <v>0</v>
      </c>
      <c r="EX138">
        <v>0</v>
      </c>
      <c r="EZ138">
        <v>5</v>
      </c>
      <c r="FC138">
        <v>0</v>
      </c>
      <c r="FD138">
        <v>18</v>
      </c>
      <c r="FF138">
        <v>99.13</v>
      </c>
      <c r="FQ138">
        <v>0</v>
      </c>
      <c r="FR138">
        <f t="shared" si="137"/>
        <v>0</v>
      </c>
      <c r="FS138">
        <v>0</v>
      </c>
      <c r="FX138">
        <v>0</v>
      </c>
      <c r="FY138">
        <v>0</v>
      </c>
      <c r="GA138" t="s">
        <v>212</v>
      </c>
      <c r="GD138">
        <v>1</v>
      </c>
      <c r="GF138">
        <v>-91537300</v>
      </c>
      <c r="GG138">
        <v>2</v>
      </c>
      <c r="GH138">
        <v>3</v>
      </c>
      <c r="GI138">
        <v>5</v>
      </c>
      <c r="GJ138">
        <v>0</v>
      </c>
      <c r="GK138">
        <v>0</v>
      </c>
      <c r="GL138">
        <f t="shared" si="138"/>
        <v>0</v>
      </c>
      <c r="GM138">
        <f t="shared" si="139"/>
        <v>951</v>
      </c>
      <c r="GN138">
        <f t="shared" si="140"/>
        <v>951</v>
      </c>
      <c r="GO138">
        <f t="shared" si="141"/>
        <v>0</v>
      </c>
      <c r="GP138">
        <f t="shared" si="142"/>
        <v>0</v>
      </c>
      <c r="GR138">
        <v>1</v>
      </c>
      <c r="GS138">
        <v>1</v>
      </c>
      <c r="GT138">
        <v>0</v>
      </c>
      <c r="GU138" t="s">
        <v>6</v>
      </c>
      <c r="GV138">
        <f t="shared" si="143"/>
        <v>0</v>
      </c>
      <c r="GW138">
        <v>1</v>
      </c>
      <c r="GX138">
        <f t="shared" si="144"/>
        <v>0</v>
      </c>
      <c r="HA138">
        <v>0</v>
      </c>
      <c r="HB138">
        <v>0</v>
      </c>
      <c r="HC138">
        <f t="shared" si="145"/>
        <v>0</v>
      </c>
      <c r="HE138" t="s">
        <v>35</v>
      </c>
      <c r="HF138" t="s">
        <v>36</v>
      </c>
      <c r="HM138" t="s">
        <v>6</v>
      </c>
      <c r="HN138" t="s">
        <v>6</v>
      </c>
      <c r="HO138" t="s">
        <v>6</v>
      </c>
      <c r="HP138" t="s">
        <v>6</v>
      </c>
      <c r="HQ138" t="s">
        <v>6</v>
      </c>
      <c r="IF138">
        <v>-1</v>
      </c>
      <c r="IK138">
        <v>0</v>
      </c>
    </row>
    <row r="139" spans="1:255" x14ac:dyDescent="0.2">
      <c r="A139" s="2">
        <v>18</v>
      </c>
      <c r="B139" s="2">
        <v>1</v>
      </c>
      <c r="C139" s="2">
        <v>108</v>
      </c>
      <c r="D139" s="2"/>
      <c r="E139" s="2" t="s">
        <v>213</v>
      </c>
      <c r="F139" s="2" t="s">
        <v>214</v>
      </c>
      <c r="G139" s="2" t="s">
        <v>215</v>
      </c>
      <c r="H139" s="2" t="s">
        <v>65</v>
      </c>
      <c r="I139" s="2">
        <f>I123*J139</f>
        <v>340.92</v>
      </c>
      <c r="J139" s="2">
        <v>3788.0000000000005</v>
      </c>
      <c r="K139" s="2">
        <v>3788</v>
      </c>
      <c r="L139" s="2"/>
      <c r="M139" s="2"/>
      <c r="N139" s="2"/>
      <c r="O139" s="2">
        <f t="shared" si="109"/>
        <v>7</v>
      </c>
      <c r="P139" s="2">
        <f t="shared" si="110"/>
        <v>7</v>
      </c>
      <c r="Q139" s="2">
        <f t="shared" si="111"/>
        <v>0</v>
      </c>
      <c r="R139" s="2">
        <f t="shared" si="112"/>
        <v>0</v>
      </c>
      <c r="S139" s="2">
        <f t="shared" si="113"/>
        <v>0</v>
      </c>
      <c r="T139" s="2">
        <f t="shared" si="114"/>
        <v>0</v>
      </c>
      <c r="U139" s="2">
        <f t="shared" si="115"/>
        <v>0</v>
      </c>
      <c r="V139" s="2">
        <f t="shared" si="116"/>
        <v>0</v>
      </c>
      <c r="W139" s="2">
        <f t="shared" si="117"/>
        <v>0</v>
      </c>
      <c r="X139" s="2">
        <f t="shared" si="118"/>
        <v>0</v>
      </c>
      <c r="Y139" s="2">
        <f t="shared" si="119"/>
        <v>0</v>
      </c>
      <c r="Z139" s="2"/>
      <c r="AA139" s="2">
        <v>69994508</v>
      </c>
      <c r="AB139" s="2">
        <f t="shared" si="120"/>
        <v>0.02</v>
      </c>
      <c r="AC139" s="2">
        <f t="shared" si="146"/>
        <v>0.02</v>
      </c>
      <c r="AD139" s="2">
        <f t="shared" si="121"/>
        <v>0</v>
      </c>
      <c r="AE139" s="2">
        <f t="shared" si="122"/>
        <v>0</v>
      </c>
      <c r="AF139" s="2">
        <f t="shared" si="123"/>
        <v>0</v>
      </c>
      <c r="AG139" s="2">
        <f t="shared" si="124"/>
        <v>0</v>
      </c>
      <c r="AH139" s="2">
        <f t="shared" si="125"/>
        <v>0</v>
      </c>
      <c r="AI139" s="2">
        <f t="shared" si="126"/>
        <v>0</v>
      </c>
      <c r="AJ139" s="2">
        <f t="shared" si="127"/>
        <v>0</v>
      </c>
      <c r="AK139" s="2">
        <v>0.02</v>
      </c>
      <c r="AL139" s="110">
        <f>'1.Лок.смета.и.Акт'!F228</f>
        <v>0.02</v>
      </c>
      <c r="AM139" s="2">
        <v>0</v>
      </c>
      <c r="AN139" s="2">
        <v>0</v>
      </c>
      <c r="AO139" s="2">
        <v>0</v>
      </c>
      <c r="AP139" s="2">
        <v>0</v>
      </c>
      <c r="AQ139" s="2">
        <v>0</v>
      </c>
      <c r="AR139" s="2">
        <v>0</v>
      </c>
      <c r="AS139" s="2">
        <v>0</v>
      </c>
      <c r="AT139" s="2">
        <v>0</v>
      </c>
      <c r="AU139" s="2">
        <v>0</v>
      </c>
      <c r="AV139" s="2">
        <v>1</v>
      </c>
      <c r="AW139" s="2">
        <v>1</v>
      </c>
      <c r="AX139" s="2"/>
      <c r="AY139" s="2"/>
      <c r="AZ139" s="2">
        <v>1</v>
      </c>
      <c r="BA139" s="2">
        <v>1</v>
      </c>
      <c r="BB139" s="2">
        <v>1</v>
      </c>
      <c r="BC139" s="2">
        <v>1</v>
      </c>
      <c r="BD139" s="2" t="s">
        <v>6</v>
      </c>
      <c r="BE139" s="2" t="s">
        <v>6</v>
      </c>
      <c r="BF139" s="2" t="s">
        <v>6</v>
      </c>
      <c r="BG139" s="2" t="s">
        <v>6</v>
      </c>
      <c r="BH139" s="2">
        <v>3</v>
      </c>
      <c r="BI139" s="2">
        <v>1</v>
      </c>
      <c r="BJ139" s="2" t="s">
        <v>216</v>
      </c>
      <c r="BK139" s="2"/>
      <c r="BL139" s="2"/>
      <c r="BM139" s="2">
        <v>500001</v>
      </c>
      <c r="BN139" s="2">
        <v>0</v>
      </c>
      <c r="BO139" s="2" t="s">
        <v>6</v>
      </c>
      <c r="BP139" s="2">
        <v>0</v>
      </c>
      <c r="BQ139" s="2">
        <v>20</v>
      </c>
      <c r="BR139" s="2">
        <v>0</v>
      </c>
      <c r="BS139" s="2">
        <v>1</v>
      </c>
      <c r="BT139" s="2">
        <v>1</v>
      </c>
      <c r="BU139" s="2">
        <v>1</v>
      </c>
      <c r="BV139" s="2">
        <v>1</v>
      </c>
      <c r="BW139" s="2">
        <v>1</v>
      </c>
      <c r="BX139" s="2">
        <v>1</v>
      </c>
      <c r="BY139" s="2" t="s">
        <v>6</v>
      </c>
      <c r="BZ139" s="2">
        <v>0</v>
      </c>
      <c r="CA139" s="2">
        <v>0</v>
      </c>
      <c r="CB139" s="2" t="s">
        <v>6</v>
      </c>
      <c r="CC139" s="2"/>
      <c r="CD139" s="2"/>
      <c r="CE139" s="2">
        <v>0</v>
      </c>
      <c r="CF139" s="2">
        <v>0</v>
      </c>
      <c r="CG139" s="2">
        <v>0</v>
      </c>
      <c r="CH139" s="2"/>
      <c r="CI139" s="2"/>
      <c r="CJ139" s="2"/>
      <c r="CK139" s="2"/>
      <c r="CL139" s="2"/>
      <c r="CM139" s="2">
        <v>0</v>
      </c>
      <c r="CN139" s="2" t="s">
        <v>6</v>
      </c>
      <c r="CO139" s="2">
        <v>0</v>
      </c>
      <c r="CP139" s="2">
        <f t="shared" si="128"/>
        <v>7</v>
      </c>
      <c r="CQ139" s="2">
        <f t="shared" si="129"/>
        <v>0.02</v>
      </c>
      <c r="CR139" s="2">
        <f t="shared" si="130"/>
        <v>0</v>
      </c>
      <c r="CS139" s="2">
        <f t="shared" si="131"/>
        <v>0</v>
      </c>
      <c r="CT139" s="2">
        <f t="shared" si="132"/>
        <v>0</v>
      </c>
      <c r="CU139" s="2">
        <f t="shared" si="133"/>
        <v>0</v>
      </c>
      <c r="CV139" s="2">
        <f t="shared" si="134"/>
        <v>0</v>
      </c>
      <c r="CW139" s="2">
        <f t="shared" si="135"/>
        <v>0</v>
      </c>
      <c r="CX139" s="2">
        <f t="shared" si="136"/>
        <v>0</v>
      </c>
      <c r="CY139" s="2">
        <f>(((S139+(R139*IF(0,0,1)))*AT139)/100)</f>
        <v>0</v>
      </c>
      <c r="CZ139" s="2">
        <f>(((S139+(R139*IF(0,0,1)))*AU139)/100)</f>
        <v>0</v>
      </c>
      <c r="DA139" s="2"/>
      <c r="DB139" s="2"/>
      <c r="DC139" s="2" t="s">
        <v>6</v>
      </c>
      <c r="DD139" s="2" t="s">
        <v>6</v>
      </c>
      <c r="DE139" s="2" t="s">
        <v>6</v>
      </c>
      <c r="DF139" s="2" t="s">
        <v>6</v>
      </c>
      <c r="DG139" s="2" t="s">
        <v>6</v>
      </c>
      <c r="DH139" s="2" t="s">
        <v>6</v>
      </c>
      <c r="DI139" s="2" t="s">
        <v>6</v>
      </c>
      <c r="DJ139" s="2" t="s">
        <v>6</v>
      </c>
      <c r="DK139" s="2" t="s">
        <v>6</v>
      </c>
      <c r="DL139" s="2" t="s">
        <v>6</v>
      </c>
      <c r="DM139" s="2" t="s">
        <v>6</v>
      </c>
      <c r="DN139" s="2">
        <v>0</v>
      </c>
      <c r="DO139" s="2">
        <v>0</v>
      </c>
      <c r="DP139" s="2">
        <v>1</v>
      </c>
      <c r="DQ139" s="2">
        <v>1</v>
      </c>
      <c r="DR139" s="2"/>
      <c r="DS139" s="2"/>
      <c r="DT139" s="2"/>
      <c r="DU139" s="2">
        <v>1010</v>
      </c>
      <c r="DV139" s="2" t="s">
        <v>65</v>
      </c>
      <c r="DW139" s="2" t="s">
        <v>65</v>
      </c>
      <c r="DX139" s="2">
        <v>1</v>
      </c>
      <c r="DY139" s="2"/>
      <c r="DZ139" s="2" t="s">
        <v>6</v>
      </c>
      <c r="EA139" s="2" t="s">
        <v>6</v>
      </c>
      <c r="EB139" s="2" t="s">
        <v>6</v>
      </c>
      <c r="EC139" s="2" t="s">
        <v>6</v>
      </c>
      <c r="ED139" s="2"/>
      <c r="EE139" s="2">
        <v>35949445</v>
      </c>
      <c r="EF139" s="2">
        <v>20</v>
      </c>
      <c r="EG139" s="2" t="s">
        <v>31</v>
      </c>
      <c r="EH139" s="2">
        <v>0</v>
      </c>
      <c r="EI139" s="2" t="s">
        <v>6</v>
      </c>
      <c r="EJ139" s="2">
        <v>1</v>
      </c>
      <c r="EK139" s="2">
        <v>500001</v>
      </c>
      <c r="EL139" s="2" t="s">
        <v>32</v>
      </c>
      <c r="EM139" s="2" t="s">
        <v>33</v>
      </c>
      <c r="EN139" s="2"/>
      <c r="EO139" s="2" t="s">
        <v>6</v>
      </c>
      <c r="EP139" s="2"/>
      <c r="EQ139" s="2">
        <v>0</v>
      </c>
      <c r="ER139" s="2">
        <v>0.02</v>
      </c>
      <c r="ES139" s="110">
        <f>'1.Лок.смета.и.Акт'!F228</f>
        <v>0.02</v>
      </c>
      <c r="ET139" s="2">
        <v>0</v>
      </c>
      <c r="EU139" s="2">
        <v>0</v>
      </c>
      <c r="EV139" s="2">
        <v>0</v>
      </c>
      <c r="EW139" s="2">
        <v>0</v>
      </c>
      <c r="EX139" s="2">
        <v>0</v>
      </c>
      <c r="EY139" s="2"/>
      <c r="EZ139" s="2"/>
      <c r="FA139" s="2"/>
      <c r="FB139" s="2"/>
      <c r="FC139" s="2"/>
      <c r="FD139" s="2"/>
      <c r="FE139" s="2"/>
      <c r="FF139" s="2"/>
      <c r="FG139" s="2"/>
      <c r="FH139" s="2"/>
      <c r="FI139" s="2"/>
      <c r="FJ139" s="2"/>
      <c r="FK139" s="2"/>
      <c r="FL139" s="2"/>
      <c r="FM139" s="2"/>
      <c r="FN139" s="2"/>
      <c r="FO139" s="2"/>
      <c r="FP139" s="2"/>
      <c r="FQ139" s="2">
        <v>0</v>
      </c>
      <c r="FR139" s="2">
        <f t="shared" si="137"/>
        <v>0</v>
      </c>
      <c r="FS139" s="2">
        <v>0</v>
      </c>
      <c r="FT139" s="2"/>
      <c r="FU139" s="2"/>
      <c r="FV139" s="2"/>
      <c r="FW139" s="2"/>
      <c r="FX139" s="2">
        <v>0</v>
      </c>
      <c r="FY139" s="2">
        <v>0</v>
      </c>
      <c r="FZ139" s="2"/>
      <c r="GA139" s="2" t="s">
        <v>6</v>
      </c>
      <c r="GB139" s="2"/>
      <c r="GC139" s="2"/>
      <c r="GD139" s="2">
        <v>1</v>
      </c>
      <c r="GE139" s="2"/>
      <c r="GF139" s="2">
        <v>1971670200</v>
      </c>
      <c r="GG139" s="2">
        <v>2</v>
      </c>
      <c r="GH139" s="2">
        <v>1</v>
      </c>
      <c r="GI139" s="2">
        <v>-2</v>
      </c>
      <c r="GJ139" s="2">
        <v>0</v>
      </c>
      <c r="GK139" s="2">
        <v>0</v>
      </c>
      <c r="GL139" s="2">
        <f t="shared" si="138"/>
        <v>0</v>
      </c>
      <c r="GM139" s="2">
        <f t="shared" si="139"/>
        <v>7</v>
      </c>
      <c r="GN139" s="2">
        <f t="shared" si="140"/>
        <v>7</v>
      </c>
      <c r="GO139" s="2">
        <f t="shared" si="141"/>
        <v>0</v>
      </c>
      <c r="GP139" s="2">
        <f t="shared" si="142"/>
        <v>0</v>
      </c>
      <c r="GQ139" s="2"/>
      <c r="GR139" s="2">
        <v>0</v>
      </c>
      <c r="GS139" s="2">
        <v>3</v>
      </c>
      <c r="GT139" s="2">
        <v>0</v>
      </c>
      <c r="GU139" s="2" t="s">
        <v>6</v>
      </c>
      <c r="GV139" s="2">
        <f t="shared" si="143"/>
        <v>0</v>
      </c>
      <c r="GW139" s="2">
        <v>1</v>
      </c>
      <c r="GX139" s="2">
        <f t="shared" si="144"/>
        <v>0</v>
      </c>
      <c r="GY139" s="2"/>
      <c r="GZ139" s="2"/>
      <c r="HA139" s="2">
        <v>0</v>
      </c>
      <c r="HB139" s="2">
        <v>0</v>
      </c>
      <c r="HC139" s="2">
        <f t="shared" si="145"/>
        <v>0</v>
      </c>
      <c r="HD139" s="2"/>
      <c r="HE139" s="2" t="s">
        <v>6</v>
      </c>
      <c r="HF139" s="2" t="s">
        <v>6</v>
      </c>
      <c r="HG139" s="2"/>
      <c r="HH139" s="2"/>
      <c r="HI139" s="2"/>
      <c r="HJ139" s="2"/>
      <c r="HK139" s="2"/>
      <c r="HL139" s="2"/>
      <c r="HM139" s="2" t="s">
        <v>6</v>
      </c>
      <c r="HN139" s="2" t="s">
        <v>6</v>
      </c>
      <c r="HO139" s="2" t="s">
        <v>6</v>
      </c>
      <c r="HP139" s="2" t="s">
        <v>6</v>
      </c>
      <c r="HQ139" s="2" t="s">
        <v>6</v>
      </c>
      <c r="HR139" s="2"/>
      <c r="HS139" s="2"/>
      <c r="HT139" s="2"/>
      <c r="HU139" s="2"/>
      <c r="HV139" s="2"/>
      <c r="HW139" s="2"/>
      <c r="HX139" s="2"/>
      <c r="HY139" s="2"/>
      <c r="HZ139" s="2"/>
      <c r="IA139" s="2"/>
      <c r="IB139" s="2"/>
      <c r="IC139" s="2"/>
      <c r="ID139" s="2"/>
      <c r="IE139" s="2"/>
      <c r="IF139" s="2">
        <v>-1</v>
      </c>
      <c r="IG139" s="2"/>
      <c r="IH139" s="2"/>
      <c r="II139" s="2"/>
      <c r="IJ139" s="2"/>
      <c r="IK139" s="2">
        <v>0</v>
      </c>
      <c r="IL139" s="2"/>
      <c r="IM139" s="2"/>
      <c r="IN139" s="2"/>
      <c r="IO139" s="2"/>
      <c r="IP139" s="2"/>
      <c r="IQ139" s="2"/>
      <c r="IR139" s="2"/>
      <c r="IS139" s="2"/>
      <c r="IT139" s="2"/>
      <c r="IU139" s="2"/>
    </row>
    <row r="140" spans="1:255" x14ac:dyDescent="0.2">
      <c r="A140">
        <v>18</v>
      </c>
      <c r="B140">
        <v>1</v>
      </c>
      <c r="C140">
        <v>126</v>
      </c>
      <c r="E140" t="s">
        <v>213</v>
      </c>
      <c r="F140" t="e">
        <f>'ТЗ '!#REF!</f>
        <v>#REF!</v>
      </c>
      <c r="G140" t="s">
        <v>215</v>
      </c>
      <c r="H140" t="s">
        <v>65</v>
      </c>
      <c r="I140">
        <f>I124*J140</f>
        <v>340.92</v>
      </c>
      <c r="J140" s="208">
        <f>'5.Ведомость_списания'!F66</f>
        <v>3788.0000000000005</v>
      </c>
      <c r="K140">
        <v>3788</v>
      </c>
      <c r="O140">
        <f t="shared" si="109"/>
        <v>103</v>
      </c>
      <c r="P140">
        <f t="shared" si="110"/>
        <v>103</v>
      </c>
      <c r="Q140">
        <f t="shared" si="111"/>
        <v>0</v>
      </c>
      <c r="R140">
        <f t="shared" si="112"/>
        <v>0</v>
      </c>
      <c r="S140">
        <f t="shared" si="113"/>
        <v>0</v>
      </c>
      <c r="T140">
        <f t="shared" si="114"/>
        <v>0</v>
      </c>
      <c r="U140">
        <f t="shared" si="115"/>
        <v>0</v>
      </c>
      <c r="V140">
        <f t="shared" si="116"/>
        <v>0</v>
      </c>
      <c r="W140">
        <f t="shared" si="117"/>
        <v>0</v>
      </c>
      <c r="X140">
        <f t="shared" si="118"/>
        <v>0</v>
      </c>
      <c r="Y140">
        <f t="shared" si="119"/>
        <v>0</v>
      </c>
      <c r="AA140">
        <v>69994509</v>
      </c>
      <c r="AB140">
        <f t="shared" si="120"/>
        <v>0.04</v>
      </c>
      <c r="AC140">
        <f t="shared" si="146"/>
        <v>0.04</v>
      </c>
      <c r="AD140">
        <f t="shared" si="121"/>
        <v>0</v>
      </c>
      <c r="AE140">
        <f t="shared" si="122"/>
        <v>0</v>
      </c>
      <c r="AF140">
        <f t="shared" si="123"/>
        <v>0</v>
      </c>
      <c r="AG140">
        <f t="shared" si="124"/>
        <v>0</v>
      </c>
      <c r="AH140">
        <f t="shared" si="125"/>
        <v>0</v>
      </c>
      <c r="AI140">
        <f t="shared" si="126"/>
        <v>0</v>
      </c>
      <c r="AJ140">
        <f t="shared" si="127"/>
        <v>0</v>
      </c>
      <c r="AK140">
        <v>0.04</v>
      </c>
      <c r="AL140">
        <v>0.04</v>
      </c>
      <c r="AM140">
        <v>0</v>
      </c>
      <c r="AN140">
        <v>0</v>
      </c>
      <c r="AO140">
        <v>0</v>
      </c>
      <c r="AP140">
        <v>0</v>
      </c>
      <c r="AQ140">
        <v>0</v>
      </c>
      <c r="AR140">
        <v>0</v>
      </c>
      <c r="AS140">
        <v>0</v>
      </c>
      <c r="AT140">
        <v>0</v>
      </c>
      <c r="AU140">
        <v>0</v>
      </c>
      <c r="AV140">
        <v>1</v>
      </c>
      <c r="AW140">
        <v>1</v>
      </c>
      <c r="AZ140">
        <v>1</v>
      </c>
      <c r="BA140">
        <v>1</v>
      </c>
      <c r="BB140">
        <v>1</v>
      </c>
      <c r="BC140">
        <v>7.56</v>
      </c>
      <c r="BD140" t="s">
        <v>6</v>
      </c>
      <c r="BE140" t="s">
        <v>6</v>
      </c>
      <c r="BF140" t="s">
        <v>6</v>
      </c>
      <c r="BG140" t="s">
        <v>6</v>
      </c>
      <c r="BH140">
        <v>3</v>
      </c>
      <c r="BI140">
        <v>1</v>
      </c>
      <c r="BJ140" t="s">
        <v>216</v>
      </c>
      <c r="BM140">
        <v>500001</v>
      </c>
      <c r="BN140">
        <v>0</v>
      </c>
      <c r="BO140" t="s">
        <v>6</v>
      </c>
      <c r="BP140">
        <v>0</v>
      </c>
      <c r="BQ140">
        <v>20</v>
      </c>
      <c r="BR140">
        <v>0</v>
      </c>
      <c r="BS140">
        <v>1</v>
      </c>
      <c r="BT140">
        <v>1</v>
      </c>
      <c r="BU140">
        <v>1</v>
      </c>
      <c r="BV140">
        <v>1</v>
      </c>
      <c r="BW140">
        <v>1</v>
      </c>
      <c r="BX140">
        <v>1</v>
      </c>
      <c r="BY140" t="s">
        <v>6</v>
      </c>
      <c r="BZ140">
        <v>0</v>
      </c>
      <c r="CA140">
        <v>0</v>
      </c>
      <c r="CB140" t="s">
        <v>6</v>
      </c>
      <c r="CE140">
        <v>0</v>
      </c>
      <c r="CF140">
        <v>0</v>
      </c>
      <c r="CG140">
        <v>0</v>
      </c>
      <c r="CM140">
        <v>0</v>
      </c>
      <c r="CN140" t="s">
        <v>6</v>
      </c>
      <c r="CO140">
        <v>0</v>
      </c>
      <c r="CP140">
        <f t="shared" si="128"/>
        <v>103</v>
      </c>
      <c r="CQ140">
        <f t="shared" si="129"/>
        <v>0.3024</v>
      </c>
      <c r="CR140">
        <f t="shared" si="130"/>
        <v>0</v>
      </c>
      <c r="CS140">
        <f t="shared" si="131"/>
        <v>0</v>
      </c>
      <c r="CT140">
        <f t="shared" si="132"/>
        <v>0</v>
      </c>
      <c r="CU140">
        <f t="shared" si="133"/>
        <v>0</v>
      </c>
      <c r="CV140">
        <f t="shared" si="134"/>
        <v>0</v>
      </c>
      <c r="CW140">
        <f t="shared" si="135"/>
        <v>0</v>
      </c>
      <c r="CX140">
        <f t="shared" si="136"/>
        <v>0</v>
      </c>
      <c r="CY140">
        <f>(S140+R140)*(BZ140/100)</f>
        <v>0</v>
      </c>
      <c r="CZ140">
        <f>(S140+R140)*(CA140/100)</f>
        <v>0</v>
      </c>
      <c r="DC140" t="s">
        <v>6</v>
      </c>
      <c r="DD140" t="s">
        <v>6</v>
      </c>
      <c r="DE140" t="s">
        <v>6</v>
      </c>
      <c r="DF140" t="s">
        <v>6</v>
      </c>
      <c r="DG140" t="s">
        <v>6</v>
      </c>
      <c r="DH140" t="s">
        <v>6</v>
      </c>
      <c r="DI140" t="s">
        <v>6</v>
      </c>
      <c r="DJ140" t="s">
        <v>6</v>
      </c>
      <c r="DK140" t="s">
        <v>6</v>
      </c>
      <c r="DL140" t="s">
        <v>6</v>
      </c>
      <c r="DM140" t="s">
        <v>6</v>
      </c>
      <c r="DN140">
        <v>0</v>
      </c>
      <c r="DO140">
        <v>0</v>
      </c>
      <c r="DP140">
        <v>1</v>
      </c>
      <c r="DQ140">
        <v>1</v>
      </c>
      <c r="DU140">
        <v>1010</v>
      </c>
      <c r="DV140" t="s">
        <v>65</v>
      </c>
      <c r="DW140" t="e">
        <f>'ТЗ '!#REF!</f>
        <v>#REF!</v>
      </c>
      <c r="DX140">
        <v>1</v>
      </c>
      <c r="DZ140" t="s">
        <v>6</v>
      </c>
      <c r="EA140" t="s">
        <v>6</v>
      </c>
      <c r="EB140" t="s">
        <v>6</v>
      </c>
      <c r="EC140" t="s">
        <v>6</v>
      </c>
      <c r="EE140">
        <v>35949445</v>
      </c>
      <c r="EF140">
        <v>20</v>
      </c>
      <c r="EG140" t="s">
        <v>31</v>
      </c>
      <c r="EH140">
        <v>0</v>
      </c>
      <c r="EI140" t="s">
        <v>6</v>
      </c>
      <c r="EJ140">
        <v>1</v>
      </c>
      <c r="EK140">
        <v>500001</v>
      </c>
      <c r="EL140" t="s">
        <v>32</v>
      </c>
      <c r="EM140" t="s">
        <v>33</v>
      </c>
      <c r="EO140" t="s">
        <v>6</v>
      </c>
      <c r="EQ140">
        <v>0</v>
      </c>
      <c r="ER140">
        <v>0.3</v>
      </c>
      <c r="ES140">
        <v>0.04</v>
      </c>
      <c r="ET140">
        <v>0</v>
      </c>
      <c r="EU140">
        <v>0</v>
      </c>
      <c r="EV140">
        <v>0</v>
      </c>
      <c r="EW140">
        <v>0</v>
      </c>
      <c r="EX140">
        <v>0</v>
      </c>
      <c r="EZ140">
        <v>5</v>
      </c>
      <c r="FC140">
        <v>0</v>
      </c>
      <c r="FD140">
        <v>18</v>
      </c>
      <c r="FF140">
        <v>0.3</v>
      </c>
      <c r="FQ140">
        <v>0</v>
      </c>
      <c r="FR140">
        <f t="shared" si="137"/>
        <v>0</v>
      </c>
      <c r="FS140">
        <v>0</v>
      </c>
      <c r="FX140">
        <v>0</v>
      </c>
      <c r="FY140">
        <v>0</v>
      </c>
      <c r="GA140" t="s">
        <v>67</v>
      </c>
      <c r="GD140">
        <v>1</v>
      </c>
      <c r="GF140">
        <v>1971670200</v>
      </c>
      <c r="GG140">
        <v>2</v>
      </c>
      <c r="GH140">
        <v>3</v>
      </c>
      <c r="GI140">
        <v>5</v>
      </c>
      <c r="GJ140">
        <v>0</v>
      </c>
      <c r="GK140">
        <v>0</v>
      </c>
      <c r="GL140">
        <f t="shared" si="138"/>
        <v>0</v>
      </c>
      <c r="GM140">
        <f t="shared" si="139"/>
        <v>103</v>
      </c>
      <c r="GN140">
        <f t="shared" si="140"/>
        <v>103</v>
      </c>
      <c r="GO140">
        <f t="shared" si="141"/>
        <v>0</v>
      </c>
      <c r="GP140">
        <f t="shared" si="142"/>
        <v>0</v>
      </c>
      <c r="GR140">
        <v>1</v>
      </c>
      <c r="GS140">
        <v>1</v>
      </c>
      <c r="GT140">
        <v>0</v>
      </c>
      <c r="GU140" t="s">
        <v>6</v>
      </c>
      <c r="GV140">
        <f t="shared" si="143"/>
        <v>0</v>
      </c>
      <c r="GW140">
        <v>1</v>
      </c>
      <c r="GX140">
        <f t="shared" si="144"/>
        <v>0</v>
      </c>
      <c r="HA140">
        <v>0</v>
      </c>
      <c r="HB140">
        <v>0</v>
      </c>
      <c r="HC140">
        <f t="shared" si="145"/>
        <v>0</v>
      </c>
      <c r="HE140" t="s">
        <v>35</v>
      </c>
      <c r="HF140" t="s">
        <v>36</v>
      </c>
      <c r="HM140" t="s">
        <v>6</v>
      </c>
      <c r="HN140" t="s">
        <v>6</v>
      </c>
      <c r="HO140" t="s">
        <v>6</v>
      </c>
      <c r="HP140" t="s">
        <v>6</v>
      </c>
      <c r="HQ140" t="s">
        <v>6</v>
      </c>
      <c r="IF140">
        <v>-1</v>
      </c>
      <c r="IK140">
        <v>0</v>
      </c>
    </row>
    <row r="141" spans="1:255" x14ac:dyDescent="0.2">
      <c r="A141" s="2">
        <v>18</v>
      </c>
      <c r="B141" s="2">
        <v>1</v>
      </c>
      <c r="C141" s="2">
        <v>109</v>
      </c>
      <c r="D141" s="2"/>
      <c r="E141" s="2" t="s">
        <v>217</v>
      </c>
      <c r="F141" s="2" t="s">
        <v>218</v>
      </c>
      <c r="G141" s="2" t="s">
        <v>219</v>
      </c>
      <c r="H141" s="2" t="s">
        <v>65</v>
      </c>
      <c r="I141" s="2">
        <f>I123*J141</f>
        <v>6.3</v>
      </c>
      <c r="J141" s="2">
        <v>70</v>
      </c>
      <c r="K141" s="2">
        <v>70</v>
      </c>
      <c r="L141" s="2"/>
      <c r="M141" s="2"/>
      <c r="N141" s="2"/>
      <c r="O141" s="2">
        <f t="shared" si="109"/>
        <v>4</v>
      </c>
      <c r="P141" s="2">
        <f t="shared" si="110"/>
        <v>4</v>
      </c>
      <c r="Q141" s="2">
        <f t="shared" si="111"/>
        <v>0</v>
      </c>
      <c r="R141" s="2">
        <f t="shared" si="112"/>
        <v>0</v>
      </c>
      <c r="S141" s="2">
        <f t="shared" si="113"/>
        <v>0</v>
      </c>
      <c r="T141" s="2">
        <f t="shared" si="114"/>
        <v>0</v>
      </c>
      <c r="U141" s="2">
        <f t="shared" si="115"/>
        <v>0</v>
      </c>
      <c r="V141" s="2">
        <f t="shared" si="116"/>
        <v>0</v>
      </c>
      <c r="W141" s="2">
        <f t="shared" si="117"/>
        <v>0</v>
      </c>
      <c r="X141" s="2">
        <f t="shared" si="118"/>
        <v>0</v>
      </c>
      <c r="Y141" s="2">
        <f t="shared" si="119"/>
        <v>0</v>
      </c>
      <c r="Z141" s="2"/>
      <c r="AA141" s="2">
        <v>69994508</v>
      </c>
      <c r="AB141" s="2">
        <f t="shared" si="120"/>
        <v>0.7</v>
      </c>
      <c r="AC141" s="2">
        <f t="shared" si="146"/>
        <v>0.7</v>
      </c>
      <c r="AD141" s="2">
        <f t="shared" si="121"/>
        <v>0</v>
      </c>
      <c r="AE141" s="2">
        <f t="shared" si="122"/>
        <v>0</v>
      </c>
      <c r="AF141" s="2">
        <f t="shared" si="123"/>
        <v>0</v>
      </c>
      <c r="AG141" s="2">
        <f t="shared" si="124"/>
        <v>0</v>
      </c>
      <c r="AH141" s="2">
        <f t="shared" si="125"/>
        <v>0</v>
      </c>
      <c r="AI141" s="2">
        <f t="shared" si="126"/>
        <v>0</v>
      </c>
      <c r="AJ141" s="2">
        <f t="shared" si="127"/>
        <v>0</v>
      </c>
      <c r="AK141" s="2">
        <v>0.7</v>
      </c>
      <c r="AL141" s="110">
        <f>'1.Лок.смета.и.Акт'!F230</f>
        <v>0.7</v>
      </c>
      <c r="AM141" s="2">
        <v>0</v>
      </c>
      <c r="AN141" s="2">
        <v>0</v>
      </c>
      <c r="AO141" s="2">
        <v>0</v>
      </c>
      <c r="AP141" s="2">
        <v>0</v>
      </c>
      <c r="AQ141" s="2">
        <v>0</v>
      </c>
      <c r="AR141" s="2">
        <v>0</v>
      </c>
      <c r="AS141" s="2">
        <v>0</v>
      </c>
      <c r="AT141" s="2">
        <v>0</v>
      </c>
      <c r="AU141" s="2">
        <v>0</v>
      </c>
      <c r="AV141" s="2">
        <v>1</v>
      </c>
      <c r="AW141" s="2">
        <v>1</v>
      </c>
      <c r="AX141" s="2"/>
      <c r="AY141" s="2"/>
      <c r="AZ141" s="2">
        <v>1</v>
      </c>
      <c r="BA141" s="2">
        <v>1</v>
      </c>
      <c r="BB141" s="2">
        <v>1</v>
      </c>
      <c r="BC141" s="2">
        <v>1</v>
      </c>
      <c r="BD141" s="2" t="s">
        <v>6</v>
      </c>
      <c r="BE141" s="2" t="s">
        <v>6</v>
      </c>
      <c r="BF141" s="2" t="s">
        <v>6</v>
      </c>
      <c r="BG141" s="2" t="s">
        <v>6</v>
      </c>
      <c r="BH141" s="2">
        <v>3</v>
      </c>
      <c r="BI141" s="2">
        <v>1</v>
      </c>
      <c r="BJ141" s="2" t="s">
        <v>220</v>
      </c>
      <c r="BK141" s="2"/>
      <c r="BL141" s="2"/>
      <c r="BM141" s="2">
        <v>500001</v>
      </c>
      <c r="BN141" s="2">
        <v>0</v>
      </c>
      <c r="BO141" s="2" t="s">
        <v>6</v>
      </c>
      <c r="BP141" s="2">
        <v>0</v>
      </c>
      <c r="BQ141" s="2">
        <v>20</v>
      </c>
      <c r="BR141" s="2">
        <v>0</v>
      </c>
      <c r="BS141" s="2">
        <v>1</v>
      </c>
      <c r="BT141" s="2">
        <v>1</v>
      </c>
      <c r="BU141" s="2">
        <v>1</v>
      </c>
      <c r="BV141" s="2">
        <v>1</v>
      </c>
      <c r="BW141" s="2">
        <v>1</v>
      </c>
      <c r="BX141" s="2">
        <v>1</v>
      </c>
      <c r="BY141" s="2" t="s">
        <v>6</v>
      </c>
      <c r="BZ141" s="2">
        <v>0</v>
      </c>
      <c r="CA141" s="2">
        <v>0</v>
      </c>
      <c r="CB141" s="2" t="s">
        <v>6</v>
      </c>
      <c r="CC141" s="2"/>
      <c r="CD141" s="2"/>
      <c r="CE141" s="2">
        <v>0</v>
      </c>
      <c r="CF141" s="2">
        <v>0</v>
      </c>
      <c r="CG141" s="2">
        <v>0</v>
      </c>
      <c r="CH141" s="2"/>
      <c r="CI141" s="2"/>
      <c r="CJ141" s="2"/>
      <c r="CK141" s="2"/>
      <c r="CL141" s="2"/>
      <c r="CM141" s="2">
        <v>0</v>
      </c>
      <c r="CN141" s="2" t="s">
        <v>6</v>
      </c>
      <c r="CO141" s="2">
        <v>0</v>
      </c>
      <c r="CP141" s="2">
        <f t="shared" si="128"/>
        <v>4</v>
      </c>
      <c r="CQ141" s="2">
        <f t="shared" si="129"/>
        <v>0.7</v>
      </c>
      <c r="CR141" s="2">
        <f t="shared" si="130"/>
        <v>0</v>
      </c>
      <c r="CS141" s="2">
        <f t="shared" si="131"/>
        <v>0</v>
      </c>
      <c r="CT141" s="2">
        <f t="shared" si="132"/>
        <v>0</v>
      </c>
      <c r="CU141" s="2">
        <f t="shared" si="133"/>
        <v>0</v>
      </c>
      <c r="CV141" s="2">
        <f t="shared" si="134"/>
        <v>0</v>
      </c>
      <c r="CW141" s="2">
        <f t="shared" si="135"/>
        <v>0</v>
      </c>
      <c r="CX141" s="2">
        <f t="shared" si="136"/>
        <v>0</v>
      </c>
      <c r="CY141" s="2">
        <f>(((S141+(R141*IF(0,0,1)))*AT141)/100)</f>
        <v>0</v>
      </c>
      <c r="CZ141" s="2">
        <f>(((S141+(R141*IF(0,0,1)))*AU141)/100)</f>
        <v>0</v>
      </c>
      <c r="DA141" s="2"/>
      <c r="DB141" s="2"/>
      <c r="DC141" s="2" t="s">
        <v>6</v>
      </c>
      <c r="DD141" s="2" t="s">
        <v>6</v>
      </c>
      <c r="DE141" s="2" t="s">
        <v>6</v>
      </c>
      <c r="DF141" s="2" t="s">
        <v>6</v>
      </c>
      <c r="DG141" s="2" t="s">
        <v>6</v>
      </c>
      <c r="DH141" s="2" t="s">
        <v>6</v>
      </c>
      <c r="DI141" s="2" t="s">
        <v>6</v>
      </c>
      <c r="DJ141" s="2" t="s">
        <v>6</v>
      </c>
      <c r="DK141" s="2" t="s">
        <v>6</v>
      </c>
      <c r="DL141" s="2" t="s">
        <v>6</v>
      </c>
      <c r="DM141" s="2" t="s">
        <v>6</v>
      </c>
      <c r="DN141" s="2">
        <v>0</v>
      </c>
      <c r="DO141" s="2">
        <v>0</v>
      </c>
      <c r="DP141" s="2">
        <v>1</v>
      </c>
      <c r="DQ141" s="2">
        <v>1</v>
      </c>
      <c r="DR141" s="2"/>
      <c r="DS141" s="2"/>
      <c r="DT141" s="2"/>
      <c r="DU141" s="2">
        <v>1010</v>
      </c>
      <c r="DV141" s="2" t="s">
        <v>65</v>
      </c>
      <c r="DW141" s="2" t="s">
        <v>65</v>
      </c>
      <c r="DX141" s="2">
        <v>1</v>
      </c>
      <c r="DY141" s="2"/>
      <c r="DZ141" s="2" t="s">
        <v>6</v>
      </c>
      <c r="EA141" s="2" t="s">
        <v>6</v>
      </c>
      <c r="EB141" s="2" t="s">
        <v>6</v>
      </c>
      <c r="EC141" s="2" t="s">
        <v>6</v>
      </c>
      <c r="ED141" s="2"/>
      <c r="EE141" s="2">
        <v>35949445</v>
      </c>
      <c r="EF141" s="2">
        <v>20</v>
      </c>
      <c r="EG141" s="2" t="s">
        <v>31</v>
      </c>
      <c r="EH141" s="2">
        <v>0</v>
      </c>
      <c r="EI141" s="2" t="s">
        <v>6</v>
      </c>
      <c r="EJ141" s="2">
        <v>1</v>
      </c>
      <c r="EK141" s="2">
        <v>500001</v>
      </c>
      <c r="EL141" s="2" t="s">
        <v>32</v>
      </c>
      <c r="EM141" s="2" t="s">
        <v>33</v>
      </c>
      <c r="EN141" s="2"/>
      <c r="EO141" s="2" t="s">
        <v>6</v>
      </c>
      <c r="EP141" s="2"/>
      <c r="EQ141" s="2">
        <v>0</v>
      </c>
      <c r="ER141" s="2">
        <v>0.7</v>
      </c>
      <c r="ES141" s="110">
        <f>'1.Лок.смета.и.Акт'!F230</f>
        <v>0.7</v>
      </c>
      <c r="ET141" s="2">
        <v>0</v>
      </c>
      <c r="EU141" s="2">
        <v>0</v>
      </c>
      <c r="EV141" s="2">
        <v>0</v>
      </c>
      <c r="EW141" s="2">
        <v>0</v>
      </c>
      <c r="EX141" s="2">
        <v>0</v>
      </c>
      <c r="EY141" s="2"/>
      <c r="EZ141" s="2"/>
      <c r="FA141" s="2"/>
      <c r="FB141" s="2"/>
      <c r="FC141" s="2"/>
      <c r="FD141" s="2"/>
      <c r="FE141" s="2"/>
      <c r="FF141" s="2"/>
      <c r="FG141" s="2"/>
      <c r="FH141" s="2"/>
      <c r="FI141" s="2"/>
      <c r="FJ141" s="2"/>
      <c r="FK141" s="2"/>
      <c r="FL141" s="2"/>
      <c r="FM141" s="2"/>
      <c r="FN141" s="2"/>
      <c r="FO141" s="2"/>
      <c r="FP141" s="2"/>
      <c r="FQ141" s="2">
        <v>0</v>
      </c>
      <c r="FR141" s="2">
        <f t="shared" si="137"/>
        <v>0</v>
      </c>
      <c r="FS141" s="2">
        <v>0</v>
      </c>
      <c r="FT141" s="2"/>
      <c r="FU141" s="2"/>
      <c r="FV141" s="2"/>
      <c r="FW141" s="2"/>
      <c r="FX141" s="2">
        <v>0</v>
      </c>
      <c r="FY141" s="2">
        <v>0</v>
      </c>
      <c r="FZ141" s="2"/>
      <c r="GA141" s="2" t="s">
        <v>6</v>
      </c>
      <c r="GB141" s="2"/>
      <c r="GC141" s="2"/>
      <c r="GD141" s="2">
        <v>1</v>
      </c>
      <c r="GE141" s="2"/>
      <c r="GF141" s="2">
        <v>1663887763</v>
      </c>
      <c r="GG141" s="2">
        <v>2</v>
      </c>
      <c r="GH141" s="2">
        <v>1</v>
      </c>
      <c r="GI141" s="2">
        <v>-2</v>
      </c>
      <c r="GJ141" s="2">
        <v>0</v>
      </c>
      <c r="GK141" s="2">
        <v>0</v>
      </c>
      <c r="GL141" s="2">
        <f t="shared" si="138"/>
        <v>0</v>
      </c>
      <c r="GM141" s="2">
        <f t="shared" si="139"/>
        <v>4</v>
      </c>
      <c r="GN141" s="2">
        <f t="shared" si="140"/>
        <v>4</v>
      </c>
      <c r="GO141" s="2">
        <f t="shared" si="141"/>
        <v>0</v>
      </c>
      <c r="GP141" s="2">
        <f t="shared" si="142"/>
        <v>0</v>
      </c>
      <c r="GQ141" s="2"/>
      <c r="GR141" s="2">
        <v>0</v>
      </c>
      <c r="GS141" s="2">
        <v>3</v>
      </c>
      <c r="GT141" s="2">
        <v>0</v>
      </c>
      <c r="GU141" s="2" t="s">
        <v>6</v>
      </c>
      <c r="GV141" s="2">
        <f t="shared" si="143"/>
        <v>0</v>
      </c>
      <c r="GW141" s="2">
        <v>1</v>
      </c>
      <c r="GX141" s="2">
        <f t="shared" si="144"/>
        <v>0</v>
      </c>
      <c r="GY141" s="2"/>
      <c r="GZ141" s="2"/>
      <c r="HA141" s="2">
        <v>0</v>
      </c>
      <c r="HB141" s="2">
        <v>0</v>
      </c>
      <c r="HC141" s="2">
        <f t="shared" si="145"/>
        <v>0</v>
      </c>
      <c r="HD141" s="2"/>
      <c r="HE141" s="2" t="s">
        <v>6</v>
      </c>
      <c r="HF141" s="2" t="s">
        <v>6</v>
      </c>
      <c r="HG141" s="2"/>
      <c r="HH141" s="2"/>
      <c r="HI141" s="2"/>
      <c r="HJ141" s="2"/>
      <c r="HK141" s="2"/>
      <c r="HL141" s="2"/>
      <c r="HM141" s="2" t="s">
        <v>6</v>
      </c>
      <c r="HN141" s="2" t="s">
        <v>6</v>
      </c>
      <c r="HO141" s="2" t="s">
        <v>6</v>
      </c>
      <c r="HP141" s="2" t="s">
        <v>6</v>
      </c>
      <c r="HQ141" s="2" t="s">
        <v>6</v>
      </c>
      <c r="HR141" s="2"/>
      <c r="HS141" s="2"/>
      <c r="HT141" s="2"/>
      <c r="HU141" s="2"/>
      <c r="HV141" s="2"/>
      <c r="HW141" s="2"/>
      <c r="HX141" s="2"/>
      <c r="HY141" s="2"/>
      <c r="HZ141" s="2"/>
      <c r="IA141" s="2"/>
      <c r="IB141" s="2"/>
      <c r="IC141" s="2"/>
      <c r="ID141" s="2"/>
      <c r="IE141" s="2"/>
      <c r="IF141" s="2">
        <v>-1</v>
      </c>
      <c r="IG141" s="2"/>
      <c r="IH141" s="2"/>
      <c r="II141" s="2"/>
      <c r="IJ141" s="2"/>
      <c r="IK141" s="2">
        <v>0</v>
      </c>
      <c r="IL141" s="2"/>
      <c r="IM141" s="2"/>
      <c r="IN141" s="2"/>
      <c r="IO141" s="2"/>
      <c r="IP141" s="2"/>
      <c r="IQ141" s="2"/>
      <c r="IR141" s="2"/>
      <c r="IS141" s="2"/>
      <c r="IT141" s="2"/>
      <c r="IU141" s="2"/>
    </row>
    <row r="142" spans="1:255" x14ac:dyDescent="0.2">
      <c r="A142">
        <v>18</v>
      </c>
      <c r="B142">
        <v>1</v>
      </c>
      <c r="C142">
        <v>127</v>
      </c>
      <c r="E142" t="s">
        <v>217</v>
      </c>
      <c r="F142" t="e">
        <f>'ТЗ '!#REF!</f>
        <v>#REF!</v>
      </c>
      <c r="G142" t="s">
        <v>219</v>
      </c>
      <c r="H142" t="s">
        <v>65</v>
      </c>
      <c r="I142">
        <f>I124*J142</f>
        <v>6.3</v>
      </c>
      <c r="J142" s="208">
        <f>'5.Ведомость_списания'!F67</f>
        <v>70</v>
      </c>
      <c r="K142">
        <v>70</v>
      </c>
      <c r="O142">
        <f t="shared" si="109"/>
        <v>7</v>
      </c>
      <c r="P142">
        <f t="shared" si="110"/>
        <v>7</v>
      </c>
      <c r="Q142">
        <f t="shared" si="111"/>
        <v>0</v>
      </c>
      <c r="R142">
        <f t="shared" si="112"/>
        <v>0</v>
      </c>
      <c r="S142">
        <f t="shared" si="113"/>
        <v>0</v>
      </c>
      <c r="T142">
        <f t="shared" si="114"/>
        <v>0</v>
      </c>
      <c r="U142">
        <f t="shared" si="115"/>
        <v>0</v>
      </c>
      <c r="V142">
        <f t="shared" si="116"/>
        <v>0</v>
      </c>
      <c r="W142">
        <f t="shared" si="117"/>
        <v>0</v>
      </c>
      <c r="X142">
        <f t="shared" si="118"/>
        <v>0</v>
      </c>
      <c r="Y142">
        <f t="shared" si="119"/>
        <v>0</v>
      </c>
      <c r="AA142">
        <v>69994509</v>
      </c>
      <c r="AB142">
        <f t="shared" si="120"/>
        <v>0.15</v>
      </c>
      <c r="AC142">
        <f t="shared" si="146"/>
        <v>0.15</v>
      </c>
      <c r="AD142">
        <f t="shared" si="121"/>
        <v>0</v>
      </c>
      <c r="AE142">
        <f t="shared" si="122"/>
        <v>0</v>
      </c>
      <c r="AF142">
        <f t="shared" si="123"/>
        <v>0</v>
      </c>
      <c r="AG142">
        <f t="shared" si="124"/>
        <v>0</v>
      </c>
      <c r="AH142">
        <f t="shared" si="125"/>
        <v>0</v>
      </c>
      <c r="AI142">
        <f t="shared" si="126"/>
        <v>0</v>
      </c>
      <c r="AJ142">
        <f t="shared" si="127"/>
        <v>0</v>
      </c>
      <c r="AK142">
        <v>0.15</v>
      </c>
      <c r="AL142">
        <v>0.15</v>
      </c>
      <c r="AM142">
        <v>0</v>
      </c>
      <c r="AN142">
        <v>0</v>
      </c>
      <c r="AO142">
        <v>0</v>
      </c>
      <c r="AP142">
        <v>0</v>
      </c>
      <c r="AQ142">
        <v>0</v>
      </c>
      <c r="AR142">
        <v>0</v>
      </c>
      <c r="AS142">
        <v>0</v>
      </c>
      <c r="AT142">
        <v>0</v>
      </c>
      <c r="AU142">
        <v>0</v>
      </c>
      <c r="AV142">
        <v>1</v>
      </c>
      <c r="AW142">
        <v>1</v>
      </c>
      <c r="AZ142">
        <v>1</v>
      </c>
      <c r="BA142">
        <v>1</v>
      </c>
      <c r="BB142">
        <v>1</v>
      </c>
      <c r="BC142">
        <v>7.56</v>
      </c>
      <c r="BD142" t="s">
        <v>6</v>
      </c>
      <c r="BE142" t="s">
        <v>6</v>
      </c>
      <c r="BF142" t="s">
        <v>6</v>
      </c>
      <c r="BG142" t="s">
        <v>6</v>
      </c>
      <c r="BH142">
        <v>3</v>
      </c>
      <c r="BI142">
        <v>1</v>
      </c>
      <c r="BJ142" t="s">
        <v>220</v>
      </c>
      <c r="BM142">
        <v>500001</v>
      </c>
      <c r="BN142">
        <v>0</v>
      </c>
      <c r="BO142" t="s">
        <v>6</v>
      </c>
      <c r="BP142">
        <v>0</v>
      </c>
      <c r="BQ142">
        <v>20</v>
      </c>
      <c r="BR142">
        <v>0</v>
      </c>
      <c r="BS142">
        <v>1</v>
      </c>
      <c r="BT142">
        <v>1</v>
      </c>
      <c r="BU142">
        <v>1</v>
      </c>
      <c r="BV142">
        <v>1</v>
      </c>
      <c r="BW142">
        <v>1</v>
      </c>
      <c r="BX142">
        <v>1</v>
      </c>
      <c r="BY142" t="s">
        <v>6</v>
      </c>
      <c r="BZ142">
        <v>0</v>
      </c>
      <c r="CA142">
        <v>0</v>
      </c>
      <c r="CB142" t="s">
        <v>6</v>
      </c>
      <c r="CE142">
        <v>0</v>
      </c>
      <c r="CF142">
        <v>0</v>
      </c>
      <c r="CG142">
        <v>0</v>
      </c>
      <c r="CM142">
        <v>0</v>
      </c>
      <c r="CN142" t="s">
        <v>6</v>
      </c>
      <c r="CO142">
        <v>0</v>
      </c>
      <c r="CP142">
        <f t="shared" si="128"/>
        <v>7</v>
      </c>
      <c r="CQ142">
        <f t="shared" si="129"/>
        <v>1.1339999999999999</v>
      </c>
      <c r="CR142">
        <f t="shared" si="130"/>
        <v>0</v>
      </c>
      <c r="CS142">
        <f t="shared" si="131"/>
        <v>0</v>
      </c>
      <c r="CT142">
        <f t="shared" si="132"/>
        <v>0</v>
      </c>
      <c r="CU142">
        <f t="shared" si="133"/>
        <v>0</v>
      </c>
      <c r="CV142">
        <f t="shared" si="134"/>
        <v>0</v>
      </c>
      <c r="CW142">
        <f t="shared" si="135"/>
        <v>0</v>
      </c>
      <c r="CX142">
        <f t="shared" si="136"/>
        <v>0</v>
      </c>
      <c r="CY142">
        <f>(S142+R142)*(BZ142/100)</f>
        <v>0</v>
      </c>
      <c r="CZ142">
        <f>(S142+R142)*(CA142/100)</f>
        <v>0</v>
      </c>
      <c r="DC142" t="s">
        <v>6</v>
      </c>
      <c r="DD142" t="s">
        <v>6</v>
      </c>
      <c r="DE142" t="s">
        <v>6</v>
      </c>
      <c r="DF142" t="s">
        <v>6</v>
      </c>
      <c r="DG142" t="s">
        <v>6</v>
      </c>
      <c r="DH142" t="s">
        <v>6</v>
      </c>
      <c r="DI142" t="s">
        <v>6</v>
      </c>
      <c r="DJ142" t="s">
        <v>6</v>
      </c>
      <c r="DK142" t="s">
        <v>6</v>
      </c>
      <c r="DL142" t="s">
        <v>6</v>
      </c>
      <c r="DM142" t="s">
        <v>6</v>
      </c>
      <c r="DN142">
        <v>0</v>
      </c>
      <c r="DO142">
        <v>0</v>
      </c>
      <c r="DP142">
        <v>1</v>
      </c>
      <c r="DQ142">
        <v>1</v>
      </c>
      <c r="DU142">
        <v>1010</v>
      </c>
      <c r="DV142" t="s">
        <v>65</v>
      </c>
      <c r="DW142" t="e">
        <f>'ТЗ '!#REF!</f>
        <v>#REF!</v>
      </c>
      <c r="DX142">
        <v>1</v>
      </c>
      <c r="DZ142" t="s">
        <v>6</v>
      </c>
      <c r="EA142" t="s">
        <v>6</v>
      </c>
      <c r="EB142" t="s">
        <v>6</v>
      </c>
      <c r="EC142" t="s">
        <v>6</v>
      </c>
      <c r="EE142">
        <v>35949445</v>
      </c>
      <c r="EF142">
        <v>20</v>
      </c>
      <c r="EG142" t="s">
        <v>31</v>
      </c>
      <c r="EH142">
        <v>0</v>
      </c>
      <c r="EI142" t="s">
        <v>6</v>
      </c>
      <c r="EJ142">
        <v>1</v>
      </c>
      <c r="EK142">
        <v>500001</v>
      </c>
      <c r="EL142" t="s">
        <v>32</v>
      </c>
      <c r="EM142" t="s">
        <v>33</v>
      </c>
      <c r="EO142" t="s">
        <v>6</v>
      </c>
      <c r="EQ142">
        <v>0</v>
      </c>
      <c r="ER142">
        <v>1.1100000000000001</v>
      </c>
      <c r="ES142">
        <v>0.15</v>
      </c>
      <c r="ET142">
        <v>0</v>
      </c>
      <c r="EU142">
        <v>0</v>
      </c>
      <c r="EV142">
        <v>0</v>
      </c>
      <c r="EW142">
        <v>0</v>
      </c>
      <c r="EX142">
        <v>0</v>
      </c>
      <c r="EZ142">
        <v>5</v>
      </c>
      <c r="FC142">
        <v>0</v>
      </c>
      <c r="FD142">
        <v>18</v>
      </c>
      <c r="FF142">
        <v>1.1100000000000001</v>
      </c>
      <c r="FQ142">
        <v>0</v>
      </c>
      <c r="FR142">
        <f t="shared" si="137"/>
        <v>0</v>
      </c>
      <c r="FS142">
        <v>0</v>
      </c>
      <c r="FX142">
        <v>0</v>
      </c>
      <c r="FY142">
        <v>0</v>
      </c>
      <c r="GA142" t="s">
        <v>221</v>
      </c>
      <c r="GD142">
        <v>1</v>
      </c>
      <c r="GF142">
        <v>1663887763</v>
      </c>
      <c r="GG142">
        <v>2</v>
      </c>
      <c r="GH142">
        <v>3</v>
      </c>
      <c r="GI142">
        <v>5</v>
      </c>
      <c r="GJ142">
        <v>0</v>
      </c>
      <c r="GK142">
        <v>0</v>
      </c>
      <c r="GL142">
        <f t="shared" si="138"/>
        <v>0</v>
      </c>
      <c r="GM142">
        <f t="shared" si="139"/>
        <v>7</v>
      </c>
      <c r="GN142">
        <f t="shared" si="140"/>
        <v>7</v>
      </c>
      <c r="GO142">
        <f t="shared" si="141"/>
        <v>0</v>
      </c>
      <c r="GP142">
        <f t="shared" si="142"/>
        <v>0</v>
      </c>
      <c r="GR142">
        <v>1</v>
      </c>
      <c r="GS142">
        <v>1</v>
      </c>
      <c r="GT142">
        <v>0</v>
      </c>
      <c r="GU142" t="s">
        <v>6</v>
      </c>
      <c r="GV142">
        <f t="shared" si="143"/>
        <v>0</v>
      </c>
      <c r="GW142">
        <v>1</v>
      </c>
      <c r="GX142">
        <f t="shared" si="144"/>
        <v>0</v>
      </c>
      <c r="HA142">
        <v>0</v>
      </c>
      <c r="HB142">
        <v>0</v>
      </c>
      <c r="HC142">
        <f t="shared" si="145"/>
        <v>0</v>
      </c>
      <c r="HE142" t="s">
        <v>35</v>
      </c>
      <c r="HF142" t="s">
        <v>36</v>
      </c>
      <c r="HM142" t="s">
        <v>6</v>
      </c>
      <c r="HN142" t="s">
        <v>6</v>
      </c>
      <c r="HO142" t="s">
        <v>6</v>
      </c>
      <c r="HP142" t="s">
        <v>6</v>
      </c>
      <c r="HQ142" t="s">
        <v>6</v>
      </c>
      <c r="IF142">
        <v>-1</v>
      </c>
      <c r="IK142">
        <v>0</v>
      </c>
    </row>
    <row r="143" spans="1:255" x14ac:dyDescent="0.2">
      <c r="A143" s="2">
        <v>18</v>
      </c>
      <c r="B143" s="2">
        <v>1</v>
      </c>
      <c r="C143" s="2">
        <v>110</v>
      </c>
      <c r="D143" s="2"/>
      <c r="E143" s="2" t="s">
        <v>222</v>
      </c>
      <c r="F143" s="2" t="s">
        <v>73</v>
      </c>
      <c r="G143" s="2" t="s">
        <v>74</v>
      </c>
      <c r="H143" s="2" t="s">
        <v>65</v>
      </c>
      <c r="I143" s="2">
        <f>I123*J143</f>
        <v>14.67</v>
      </c>
      <c r="J143" s="2">
        <v>163</v>
      </c>
      <c r="K143" s="2">
        <v>163</v>
      </c>
      <c r="L143" s="2"/>
      <c r="M143" s="2"/>
      <c r="N143" s="2"/>
      <c r="O143" s="2">
        <f t="shared" si="109"/>
        <v>1</v>
      </c>
      <c r="P143" s="2">
        <f t="shared" si="110"/>
        <v>1</v>
      </c>
      <c r="Q143" s="2">
        <f t="shared" si="111"/>
        <v>0</v>
      </c>
      <c r="R143" s="2">
        <f t="shared" si="112"/>
        <v>0</v>
      </c>
      <c r="S143" s="2">
        <f t="shared" si="113"/>
        <v>0</v>
      </c>
      <c r="T143" s="2">
        <f t="shared" si="114"/>
        <v>0</v>
      </c>
      <c r="U143" s="2">
        <f t="shared" si="115"/>
        <v>0</v>
      </c>
      <c r="V143" s="2">
        <f t="shared" si="116"/>
        <v>0</v>
      </c>
      <c r="W143" s="2">
        <f t="shared" si="117"/>
        <v>0</v>
      </c>
      <c r="X143" s="2">
        <f t="shared" si="118"/>
        <v>0</v>
      </c>
      <c r="Y143" s="2">
        <f t="shared" si="119"/>
        <v>0</v>
      </c>
      <c r="Z143" s="2"/>
      <c r="AA143" s="2">
        <v>69994508</v>
      </c>
      <c r="AB143" s="2">
        <f t="shared" si="120"/>
        <v>0.08</v>
      </c>
      <c r="AC143" s="2">
        <f t="shared" si="146"/>
        <v>0.08</v>
      </c>
      <c r="AD143" s="2">
        <f t="shared" si="121"/>
        <v>0</v>
      </c>
      <c r="AE143" s="2">
        <f t="shared" si="122"/>
        <v>0</v>
      </c>
      <c r="AF143" s="2">
        <f t="shared" si="123"/>
        <v>0</v>
      </c>
      <c r="AG143" s="2">
        <f t="shared" si="124"/>
        <v>0</v>
      </c>
      <c r="AH143" s="2">
        <f t="shared" si="125"/>
        <v>0</v>
      </c>
      <c r="AI143" s="2">
        <f t="shared" si="126"/>
        <v>0</v>
      </c>
      <c r="AJ143" s="2">
        <f t="shared" si="127"/>
        <v>0</v>
      </c>
      <c r="AK143" s="2">
        <v>0.08</v>
      </c>
      <c r="AL143" s="110">
        <f>'1.Лок.смета.и.Акт'!F232</f>
        <v>0.08</v>
      </c>
      <c r="AM143" s="2">
        <v>0</v>
      </c>
      <c r="AN143" s="2">
        <v>0</v>
      </c>
      <c r="AO143" s="2">
        <v>0</v>
      </c>
      <c r="AP143" s="2">
        <v>0</v>
      </c>
      <c r="AQ143" s="2">
        <v>0</v>
      </c>
      <c r="AR143" s="2">
        <v>0</v>
      </c>
      <c r="AS143" s="2">
        <v>0</v>
      </c>
      <c r="AT143" s="2">
        <v>0</v>
      </c>
      <c r="AU143" s="2">
        <v>0</v>
      </c>
      <c r="AV143" s="2">
        <v>1</v>
      </c>
      <c r="AW143" s="2">
        <v>1</v>
      </c>
      <c r="AX143" s="2"/>
      <c r="AY143" s="2"/>
      <c r="AZ143" s="2">
        <v>1</v>
      </c>
      <c r="BA143" s="2">
        <v>1</v>
      </c>
      <c r="BB143" s="2">
        <v>1</v>
      </c>
      <c r="BC143" s="2">
        <v>1</v>
      </c>
      <c r="BD143" s="2" t="s">
        <v>6</v>
      </c>
      <c r="BE143" s="2" t="s">
        <v>6</v>
      </c>
      <c r="BF143" s="2" t="s">
        <v>6</v>
      </c>
      <c r="BG143" s="2" t="s">
        <v>6</v>
      </c>
      <c r="BH143" s="2">
        <v>3</v>
      </c>
      <c r="BI143" s="2">
        <v>1</v>
      </c>
      <c r="BJ143" s="2" t="s">
        <v>75</v>
      </c>
      <c r="BK143" s="2"/>
      <c r="BL143" s="2"/>
      <c r="BM143" s="2">
        <v>500001</v>
      </c>
      <c r="BN143" s="2">
        <v>0</v>
      </c>
      <c r="BO143" s="2" t="s">
        <v>6</v>
      </c>
      <c r="BP143" s="2">
        <v>0</v>
      </c>
      <c r="BQ143" s="2">
        <v>20</v>
      </c>
      <c r="BR143" s="2">
        <v>0</v>
      </c>
      <c r="BS143" s="2">
        <v>1</v>
      </c>
      <c r="BT143" s="2">
        <v>1</v>
      </c>
      <c r="BU143" s="2">
        <v>1</v>
      </c>
      <c r="BV143" s="2">
        <v>1</v>
      </c>
      <c r="BW143" s="2">
        <v>1</v>
      </c>
      <c r="BX143" s="2">
        <v>1</v>
      </c>
      <c r="BY143" s="2" t="s">
        <v>6</v>
      </c>
      <c r="BZ143" s="2">
        <v>0</v>
      </c>
      <c r="CA143" s="2">
        <v>0</v>
      </c>
      <c r="CB143" s="2" t="s">
        <v>6</v>
      </c>
      <c r="CC143" s="2"/>
      <c r="CD143" s="2"/>
      <c r="CE143" s="2">
        <v>0</v>
      </c>
      <c r="CF143" s="2">
        <v>0</v>
      </c>
      <c r="CG143" s="2">
        <v>0</v>
      </c>
      <c r="CH143" s="2"/>
      <c r="CI143" s="2"/>
      <c r="CJ143" s="2"/>
      <c r="CK143" s="2"/>
      <c r="CL143" s="2"/>
      <c r="CM143" s="2">
        <v>0</v>
      </c>
      <c r="CN143" s="2" t="s">
        <v>6</v>
      </c>
      <c r="CO143" s="2">
        <v>0</v>
      </c>
      <c r="CP143" s="2">
        <f t="shared" si="128"/>
        <v>1</v>
      </c>
      <c r="CQ143" s="2">
        <f t="shared" si="129"/>
        <v>0.08</v>
      </c>
      <c r="CR143" s="2">
        <f t="shared" si="130"/>
        <v>0</v>
      </c>
      <c r="CS143" s="2">
        <f t="shared" si="131"/>
        <v>0</v>
      </c>
      <c r="CT143" s="2">
        <f t="shared" si="132"/>
        <v>0</v>
      </c>
      <c r="CU143" s="2">
        <f t="shared" si="133"/>
        <v>0</v>
      </c>
      <c r="CV143" s="2">
        <f t="shared" si="134"/>
        <v>0</v>
      </c>
      <c r="CW143" s="2">
        <f t="shared" si="135"/>
        <v>0</v>
      </c>
      <c r="CX143" s="2">
        <f t="shared" si="136"/>
        <v>0</v>
      </c>
      <c r="CY143" s="2">
        <f>(((S143+(R143*IF(0,0,1)))*AT143)/100)</f>
        <v>0</v>
      </c>
      <c r="CZ143" s="2">
        <f>(((S143+(R143*IF(0,0,1)))*AU143)/100)</f>
        <v>0</v>
      </c>
      <c r="DA143" s="2"/>
      <c r="DB143" s="2"/>
      <c r="DC143" s="2" t="s">
        <v>6</v>
      </c>
      <c r="DD143" s="2" t="s">
        <v>6</v>
      </c>
      <c r="DE143" s="2" t="s">
        <v>6</v>
      </c>
      <c r="DF143" s="2" t="s">
        <v>6</v>
      </c>
      <c r="DG143" s="2" t="s">
        <v>6</v>
      </c>
      <c r="DH143" s="2" t="s">
        <v>6</v>
      </c>
      <c r="DI143" s="2" t="s">
        <v>6</v>
      </c>
      <c r="DJ143" s="2" t="s">
        <v>6</v>
      </c>
      <c r="DK143" s="2" t="s">
        <v>6</v>
      </c>
      <c r="DL143" s="2" t="s">
        <v>6</v>
      </c>
      <c r="DM143" s="2" t="s">
        <v>6</v>
      </c>
      <c r="DN143" s="2">
        <v>0</v>
      </c>
      <c r="DO143" s="2">
        <v>0</v>
      </c>
      <c r="DP143" s="2">
        <v>1</v>
      </c>
      <c r="DQ143" s="2">
        <v>1</v>
      </c>
      <c r="DR143" s="2"/>
      <c r="DS143" s="2"/>
      <c r="DT143" s="2"/>
      <c r="DU143" s="2">
        <v>1010</v>
      </c>
      <c r="DV143" s="2" t="s">
        <v>65</v>
      </c>
      <c r="DW143" s="2" t="s">
        <v>65</v>
      </c>
      <c r="DX143" s="2">
        <v>1</v>
      </c>
      <c r="DY143" s="2"/>
      <c r="DZ143" s="2" t="s">
        <v>6</v>
      </c>
      <c r="EA143" s="2" t="s">
        <v>6</v>
      </c>
      <c r="EB143" s="2" t="s">
        <v>6</v>
      </c>
      <c r="EC143" s="2" t="s">
        <v>6</v>
      </c>
      <c r="ED143" s="2"/>
      <c r="EE143" s="2">
        <v>35949445</v>
      </c>
      <c r="EF143" s="2">
        <v>20</v>
      </c>
      <c r="EG143" s="2" t="s">
        <v>31</v>
      </c>
      <c r="EH143" s="2">
        <v>0</v>
      </c>
      <c r="EI143" s="2" t="s">
        <v>6</v>
      </c>
      <c r="EJ143" s="2">
        <v>1</v>
      </c>
      <c r="EK143" s="2">
        <v>500001</v>
      </c>
      <c r="EL143" s="2" t="s">
        <v>32</v>
      </c>
      <c r="EM143" s="2" t="s">
        <v>33</v>
      </c>
      <c r="EN143" s="2"/>
      <c r="EO143" s="2" t="s">
        <v>6</v>
      </c>
      <c r="EP143" s="2"/>
      <c r="EQ143" s="2">
        <v>0</v>
      </c>
      <c r="ER143" s="2">
        <v>0.08</v>
      </c>
      <c r="ES143" s="110">
        <f>'1.Лок.смета.и.Акт'!F232</f>
        <v>0.08</v>
      </c>
      <c r="ET143" s="2">
        <v>0</v>
      </c>
      <c r="EU143" s="2">
        <v>0</v>
      </c>
      <c r="EV143" s="2">
        <v>0</v>
      </c>
      <c r="EW143" s="2">
        <v>0</v>
      </c>
      <c r="EX143" s="2">
        <v>0</v>
      </c>
      <c r="EY143" s="2"/>
      <c r="EZ143" s="2"/>
      <c r="FA143" s="2"/>
      <c r="FB143" s="2"/>
      <c r="FC143" s="2"/>
      <c r="FD143" s="2"/>
      <c r="FE143" s="2"/>
      <c r="FF143" s="2"/>
      <c r="FG143" s="2"/>
      <c r="FH143" s="2"/>
      <c r="FI143" s="2"/>
      <c r="FJ143" s="2"/>
      <c r="FK143" s="2"/>
      <c r="FL143" s="2"/>
      <c r="FM143" s="2"/>
      <c r="FN143" s="2"/>
      <c r="FO143" s="2"/>
      <c r="FP143" s="2"/>
      <c r="FQ143" s="2">
        <v>0</v>
      </c>
      <c r="FR143" s="2">
        <f t="shared" si="137"/>
        <v>0</v>
      </c>
      <c r="FS143" s="2">
        <v>0</v>
      </c>
      <c r="FT143" s="2"/>
      <c r="FU143" s="2"/>
      <c r="FV143" s="2"/>
      <c r="FW143" s="2"/>
      <c r="FX143" s="2">
        <v>0</v>
      </c>
      <c r="FY143" s="2">
        <v>0</v>
      </c>
      <c r="FZ143" s="2"/>
      <c r="GA143" s="2" t="s">
        <v>6</v>
      </c>
      <c r="GB143" s="2"/>
      <c r="GC143" s="2"/>
      <c r="GD143" s="2">
        <v>1</v>
      </c>
      <c r="GE143" s="2"/>
      <c r="GF143" s="2">
        <v>-536818528</v>
      </c>
      <c r="GG143" s="2">
        <v>2</v>
      </c>
      <c r="GH143" s="2">
        <v>1</v>
      </c>
      <c r="GI143" s="2">
        <v>-2</v>
      </c>
      <c r="GJ143" s="2">
        <v>0</v>
      </c>
      <c r="GK143" s="2">
        <v>0</v>
      </c>
      <c r="GL143" s="2">
        <f t="shared" si="138"/>
        <v>0</v>
      </c>
      <c r="GM143" s="2">
        <f t="shared" si="139"/>
        <v>1</v>
      </c>
      <c r="GN143" s="2">
        <f t="shared" si="140"/>
        <v>1</v>
      </c>
      <c r="GO143" s="2">
        <f t="shared" si="141"/>
        <v>0</v>
      </c>
      <c r="GP143" s="2">
        <f t="shared" si="142"/>
        <v>0</v>
      </c>
      <c r="GQ143" s="2"/>
      <c r="GR143" s="2">
        <v>0</v>
      </c>
      <c r="GS143" s="2">
        <v>3</v>
      </c>
      <c r="GT143" s="2">
        <v>0</v>
      </c>
      <c r="GU143" s="2" t="s">
        <v>6</v>
      </c>
      <c r="GV143" s="2">
        <f t="shared" si="143"/>
        <v>0</v>
      </c>
      <c r="GW143" s="2">
        <v>1</v>
      </c>
      <c r="GX143" s="2">
        <f t="shared" si="144"/>
        <v>0</v>
      </c>
      <c r="GY143" s="2"/>
      <c r="GZ143" s="2"/>
      <c r="HA143" s="2">
        <v>0</v>
      </c>
      <c r="HB143" s="2">
        <v>0</v>
      </c>
      <c r="HC143" s="2">
        <f t="shared" si="145"/>
        <v>0</v>
      </c>
      <c r="HD143" s="2"/>
      <c r="HE143" s="2" t="s">
        <v>6</v>
      </c>
      <c r="HF143" s="2" t="s">
        <v>6</v>
      </c>
      <c r="HG143" s="2"/>
      <c r="HH143" s="2"/>
      <c r="HI143" s="2"/>
      <c r="HJ143" s="2"/>
      <c r="HK143" s="2"/>
      <c r="HL143" s="2"/>
      <c r="HM143" s="2" t="s">
        <v>6</v>
      </c>
      <c r="HN143" s="2" t="s">
        <v>6</v>
      </c>
      <c r="HO143" s="2" t="s">
        <v>6</v>
      </c>
      <c r="HP143" s="2" t="s">
        <v>6</v>
      </c>
      <c r="HQ143" s="2" t="s">
        <v>6</v>
      </c>
      <c r="HR143" s="2"/>
      <c r="HS143" s="2"/>
      <c r="HT143" s="2"/>
      <c r="HU143" s="2"/>
      <c r="HV143" s="2"/>
      <c r="HW143" s="2"/>
      <c r="HX143" s="2"/>
      <c r="HY143" s="2"/>
      <c r="HZ143" s="2"/>
      <c r="IA143" s="2"/>
      <c r="IB143" s="2"/>
      <c r="IC143" s="2"/>
      <c r="ID143" s="2"/>
      <c r="IE143" s="2"/>
      <c r="IF143" s="2">
        <v>-1</v>
      </c>
      <c r="IG143" s="2"/>
      <c r="IH143" s="2"/>
      <c r="II143" s="2"/>
      <c r="IJ143" s="2"/>
      <c r="IK143" s="2">
        <v>0</v>
      </c>
      <c r="IL143" s="2"/>
      <c r="IM143" s="2"/>
      <c r="IN143" s="2"/>
      <c r="IO143" s="2"/>
      <c r="IP143" s="2"/>
      <c r="IQ143" s="2"/>
      <c r="IR143" s="2"/>
      <c r="IS143" s="2"/>
      <c r="IT143" s="2"/>
      <c r="IU143" s="2"/>
    </row>
    <row r="144" spans="1:255" x14ac:dyDescent="0.2">
      <c r="A144">
        <v>18</v>
      </c>
      <c r="B144">
        <v>1</v>
      </c>
      <c r="C144">
        <v>128</v>
      </c>
      <c r="E144" t="s">
        <v>222</v>
      </c>
      <c r="F144" t="e">
        <f>'ТЗ '!#REF!</f>
        <v>#REF!</v>
      </c>
      <c r="G144" t="s">
        <v>74</v>
      </c>
      <c r="H144" t="s">
        <v>65</v>
      </c>
      <c r="I144">
        <f>I124*J144</f>
        <v>14.67</v>
      </c>
      <c r="J144" s="208">
        <f>'5.Ведомость_списания'!F68</f>
        <v>163</v>
      </c>
      <c r="K144">
        <v>163</v>
      </c>
      <c r="O144">
        <f t="shared" si="109"/>
        <v>17</v>
      </c>
      <c r="P144">
        <f t="shared" si="110"/>
        <v>17</v>
      </c>
      <c r="Q144">
        <f t="shared" si="111"/>
        <v>0</v>
      </c>
      <c r="R144">
        <f t="shared" si="112"/>
        <v>0</v>
      </c>
      <c r="S144">
        <f t="shared" si="113"/>
        <v>0</v>
      </c>
      <c r="T144">
        <f t="shared" si="114"/>
        <v>0</v>
      </c>
      <c r="U144">
        <f t="shared" si="115"/>
        <v>0</v>
      </c>
      <c r="V144">
        <f t="shared" si="116"/>
        <v>0</v>
      </c>
      <c r="W144">
        <f t="shared" si="117"/>
        <v>0</v>
      </c>
      <c r="X144">
        <f t="shared" si="118"/>
        <v>0</v>
      </c>
      <c r="Y144">
        <f t="shared" si="119"/>
        <v>0</v>
      </c>
      <c r="AA144">
        <v>69994509</v>
      </c>
      <c r="AB144">
        <f t="shared" si="120"/>
        <v>0.15</v>
      </c>
      <c r="AC144">
        <f t="shared" si="146"/>
        <v>0.15</v>
      </c>
      <c r="AD144">
        <f t="shared" si="121"/>
        <v>0</v>
      </c>
      <c r="AE144">
        <f t="shared" si="122"/>
        <v>0</v>
      </c>
      <c r="AF144">
        <f t="shared" si="123"/>
        <v>0</v>
      </c>
      <c r="AG144">
        <f t="shared" si="124"/>
        <v>0</v>
      </c>
      <c r="AH144">
        <f t="shared" si="125"/>
        <v>0</v>
      </c>
      <c r="AI144">
        <f t="shared" si="126"/>
        <v>0</v>
      </c>
      <c r="AJ144">
        <f t="shared" si="127"/>
        <v>0</v>
      </c>
      <c r="AK144">
        <v>0.15</v>
      </c>
      <c r="AL144">
        <v>0.15</v>
      </c>
      <c r="AM144">
        <v>0</v>
      </c>
      <c r="AN144">
        <v>0</v>
      </c>
      <c r="AO144">
        <v>0</v>
      </c>
      <c r="AP144">
        <v>0</v>
      </c>
      <c r="AQ144">
        <v>0</v>
      </c>
      <c r="AR144">
        <v>0</v>
      </c>
      <c r="AS144">
        <v>0</v>
      </c>
      <c r="AT144">
        <v>0</v>
      </c>
      <c r="AU144">
        <v>0</v>
      </c>
      <c r="AV144">
        <v>1</v>
      </c>
      <c r="AW144">
        <v>1</v>
      </c>
      <c r="AZ144">
        <v>1</v>
      </c>
      <c r="BA144">
        <v>1</v>
      </c>
      <c r="BB144">
        <v>1</v>
      </c>
      <c r="BC144">
        <v>7.56</v>
      </c>
      <c r="BD144" t="s">
        <v>6</v>
      </c>
      <c r="BE144" t="s">
        <v>6</v>
      </c>
      <c r="BF144" t="s">
        <v>6</v>
      </c>
      <c r="BG144" t="s">
        <v>6</v>
      </c>
      <c r="BH144">
        <v>3</v>
      </c>
      <c r="BI144">
        <v>1</v>
      </c>
      <c r="BJ144" t="s">
        <v>75</v>
      </c>
      <c r="BM144">
        <v>500001</v>
      </c>
      <c r="BN144">
        <v>0</v>
      </c>
      <c r="BO144" t="s">
        <v>6</v>
      </c>
      <c r="BP144">
        <v>0</v>
      </c>
      <c r="BQ144">
        <v>20</v>
      </c>
      <c r="BR144">
        <v>0</v>
      </c>
      <c r="BS144">
        <v>1</v>
      </c>
      <c r="BT144">
        <v>1</v>
      </c>
      <c r="BU144">
        <v>1</v>
      </c>
      <c r="BV144">
        <v>1</v>
      </c>
      <c r="BW144">
        <v>1</v>
      </c>
      <c r="BX144">
        <v>1</v>
      </c>
      <c r="BY144" t="s">
        <v>6</v>
      </c>
      <c r="BZ144">
        <v>0</v>
      </c>
      <c r="CA144">
        <v>0</v>
      </c>
      <c r="CB144" t="s">
        <v>6</v>
      </c>
      <c r="CE144">
        <v>0</v>
      </c>
      <c r="CF144">
        <v>0</v>
      </c>
      <c r="CG144">
        <v>0</v>
      </c>
      <c r="CM144">
        <v>0</v>
      </c>
      <c r="CN144" t="s">
        <v>6</v>
      </c>
      <c r="CO144">
        <v>0</v>
      </c>
      <c r="CP144">
        <f t="shared" si="128"/>
        <v>17</v>
      </c>
      <c r="CQ144">
        <f t="shared" si="129"/>
        <v>1.1339999999999999</v>
      </c>
      <c r="CR144">
        <f t="shared" si="130"/>
        <v>0</v>
      </c>
      <c r="CS144">
        <f t="shared" si="131"/>
        <v>0</v>
      </c>
      <c r="CT144">
        <f t="shared" si="132"/>
        <v>0</v>
      </c>
      <c r="CU144">
        <f t="shared" si="133"/>
        <v>0</v>
      </c>
      <c r="CV144">
        <f t="shared" si="134"/>
        <v>0</v>
      </c>
      <c r="CW144">
        <f t="shared" si="135"/>
        <v>0</v>
      </c>
      <c r="CX144">
        <f t="shared" si="136"/>
        <v>0</v>
      </c>
      <c r="CY144">
        <f>(S144+R144)*(BZ144/100)</f>
        <v>0</v>
      </c>
      <c r="CZ144">
        <f>(S144+R144)*(CA144/100)</f>
        <v>0</v>
      </c>
      <c r="DC144" t="s">
        <v>6</v>
      </c>
      <c r="DD144" t="s">
        <v>6</v>
      </c>
      <c r="DE144" t="s">
        <v>6</v>
      </c>
      <c r="DF144" t="s">
        <v>6</v>
      </c>
      <c r="DG144" t="s">
        <v>6</v>
      </c>
      <c r="DH144" t="s">
        <v>6</v>
      </c>
      <c r="DI144" t="s">
        <v>6</v>
      </c>
      <c r="DJ144" t="s">
        <v>6</v>
      </c>
      <c r="DK144" t="s">
        <v>6</v>
      </c>
      <c r="DL144" t="s">
        <v>6</v>
      </c>
      <c r="DM144" t="s">
        <v>6</v>
      </c>
      <c r="DN144">
        <v>0</v>
      </c>
      <c r="DO144">
        <v>0</v>
      </c>
      <c r="DP144">
        <v>1</v>
      </c>
      <c r="DQ144">
        <v>1</v>
      </c>
      <c r="DU144">
        <v>1010</v>
      </c>
      <c r="DV144" t="s">
        <v>65</v>
      </c>
      <c r="DW144" t="e">
        <f>'ТЗ '!#REF!</f>
        <v>#REF!</v>
      </c>
      <c r="DX144">
        <v>1</v>
      </c>
      <c r="DZ144" t="s">
        <v>6</v>
      </c>
      <c r="EA144" t="s">
        <v>6</v>
      </c>
      <c r="EB144" t="s">
        <v>6</v>
      </c>
      <c r="EC144" t="s">
        <v>6</v>
      </c>
      <c r="EE144">
        <v>35949445</v>
      </c>
      <c r="EF144">
        <v>20</v>
      </c>
      <c r="EG144" t="s">
        <v>31</v>
      </c>
      <c r="EH144">
        <v>0</v>
      </c>
      <c r="EI144" t="s">
        <v>6</v>
      </c>
      <c r="EJ144">
        <v>1</v>
      </c>
      <c r="EK144">
        <v>500001</v>
      </c>
      <c r="EL144" t="s">
        <v>32</v>
      </c>
      <c r="EM144" t="s">
        <v>33</v>
      </c>
      <c r="EO144" t="s">
        <v>6</v>
      </c>
      <c r="EQ144">
        <v>0</v>
      </c>
      <c r="ER144">
        <v>1.1000000000000001</v>
      </c>
      <c r="ES144">
        <v>0.15</v>
      </c>
      <c r="ET144">
        <v>0</v>
      </c>
      <c r="EU144">
        <v>0</v>
      </c>
      <c r="EV144">
        <v>0</v>
      </c>
      <c r="EW144">
        <v>0</v>
      </c>
      <c r="EX144">
        <v>0</v>
      </c>
      <c r="EZ144">
        <v>5</v>
      </c>
      <c r="FC144">
        <v>0</v>
      </c>
      <c r="FD144">
        <v>18</v>
      </c>
      <c r="FF144">
        <v>1.1000000000000001</v>
      </c>
      <c r="FQ144">
        <v>0</v>
      </c>
      <c r="FR144">
        <f t="shared" si="137"/>
        <v>0</v>
      </c>
      <c r="FS144">
        <v>0</v>
      </c>
      <c r="FX144">
        <v>0</v>
      </c>
      <c r="FY144">
        <v>0</v>
      </c>
      <c r="GA144" t="s">
        <v>76</v>
      </c>
      <c r="GD144">
        <v>1</v>
      </c>
      <c r="GF144">
        <v>-536818528</v>
      </c>
      <c r="GG144">
        <v>2</v>
      </c>
      <c r="GH144">
        <v>3</v>
      </c>
      <c r="GI144">
        <v>5</v>
      </c>
      <c r="GJ144">
        <v>0</v>
      </c>
      <c r="GK144">
        <v>0</v>
      </c>
      <c r="GL144">
        <f t="shared" si="138"/>
        <v>0</v>
      </c>
      <c r="GM144">
        <f t="shared" si="139"/>
        <v>17</v>
      </c>
      <c r="GN144">
        <f t="shared" si="140"/>
        <v>17</v>
      </c>
      <c r="GO144">
        <f t="shared" si="141"/>
        <v>0</v>
      </c>
      <c r="GP144">
        <f t="shared" si="142"/>
        <v>0</v>
      </c>
      <c r="GR144">
        <v>1</v>
      </c>
      <c r="GS144">
        <v>1</v>
      </c>
      <c r="GT144">
        <v>0</v>
      </c>
      <c r="GU144" t="s">
        <v>6</v>
      </c>
      <c r="GV144">
        <f t="shared" si="143"/>
        <v>0</v>
      </c>
      <c r="GW144">
        <v>1</v>
      </c>
      <c r="GX144">
        <f t="shared" si="144"/>
        <v>0</v>
      </c>
      <c r="HA144">
        <v>0</v>
      </c>
      <c r="HB144">
        <v>0</v>
      </c>
      <c r="HC144">
        <f t="shared" si="145"/>
        <v>0</v>
      </c>
      <c r="HE144" t="s">
        <v>35</v>
      </c>
      <c r="HF144" t="s">
        <v>36</v>
      </c>
      <c r="HM144" t="s">
        <v>6</v>
      </c>
      <c r="HN144" t="s">
        <v>6</v>
      </c>
      <c r="HO144" t="s">
        <v>6</v>
      </c>
      <c r="HP144" t="s">
        <v>6</v>
      </c>
      <c r="HQ144" t="s">
        <v>6</v>
      </c>
      <c r="IF144">
        <v>-1</v>
      </c>
      <c r="IK144">
        <v>0</v>
      </c>
    </row>
    <row r="145" spans="1:255" x14ac:dyDescent="0.2">
      <c r="A145" s="2">
        <v>18</v>
      </c>
      <c r="B145" s="2">
        <v>1</v>
      </c>
      <c r="C145" s="2">
        <v>111</v>
      </c>
      <c r="D145" s="2"/>
      <c r="E145" s="2" t="s">
        <v>223</v>
      </c>
      <c r="F145" s="2" t="s">
        <v>224</v>
      </c>
      <c r="G145" s="2" t="s">
        <v>225</v>
      </c>
      <c r="H145" s="2" t="s">
        <v>226</v>
      </c>
      <c r="I145" s="2">
        <f>I123*J145</f>
        <v>0.45624999999999999</v>
      </c>
      <c r="J145" s="2">
        <v>5.0694444444444446</v>
      </c>
      <c r="K145" s="2">
        <v>5.0694439999999998</v>
      </c>
      <c r="L145" s="2"/>
      <c r="M145" s="2"/>
      <c r="N145" s="2"/>
      <c r="O145" s="2">
        <f t="shared" si="109"/>
        <v>319</v>
      </c>
      <c r="P145" s="2">
        <f t="shared" si="110"/>
        <v>319</v>
      </c>
      <c r="Q145" s="2">
        <f t="shared" si="111"/>
        <v>0</v>
      </c>
      <c r="R145" s="2">
        <f t="shared" si="112"/>
        <v>0</v>
      </c>
      <c r="S145" s="2">
        <f t="shared" si="113"/>
        <v>0</v>
      </c>
      <c r="T145" s="2">
        <f t="shared" si="114"/>
        <v>0</v>
      </c>
      <c r="U145" s="2">
        <f t="shared" si="115"/>
        <v>0</v>
      </c>
      <c r="V145" s="2">
        <f t="shared" si="116"/>
        <v>0</v>
      </c>
      <c r="W145" s="2">
        <f t="shared" si="117"/>
        <v>1</v>
      </c>
      <c r="X145" s="2">
        <f t="shared" si="118"/>
        <v>0</v>
      </c>
      <c r="Y145" s="2">
        <f t="shared" si="119"/>
        <v>0</v>
      </c>
      <c r="Z145" s="2"/>
      <c r="AA145" s="2">
        <v>69994508</v>
      </c>
      <c r="AB145" s="2">
        <f t="shared" si="120"/>
        <v>699.86</v>
      </c>
      <c r="AC145" s="2">
        <f t="shared" si="146"/>
        <v>699.86</v>
      </c>
      <c r="AD145" s="2">
        <f t="shared" si="121"/>
        <v>0</v>
      </c>
      <c r="AE145" s="2">
        <f t="shared" si="122"/>
        <v>0</v>
      </c>
      <c r="AF145" s="2">
        <f t="shared" si="123"/>
        <v>0</v>
      </c>
      <c r="AG145" s="2">
        <f t="shared" si="124"/>
        <v>0</v>
      </c>
      <c r="AH145" s="2">
        <f t="shared" si="125"/>
        <v>0</v>
      </c>
      <c r="AI145" s="2">
        <f t="shared" si="126"/>
        <v>0</v>
      </c>
      <c r="AJ145" s="2">
        <f t="shared" si="127"/>
        <v>1.64</v>
      </c>
      <c r="AK145" s="2">
        <v>699.86</v>
      </c>
      <c r="AL145" s="110">
        <f>'1.Лок.смета.и.Акт'!F234</f>
        <v>699.86</v>
      </c>
      <c r="AM145" s="2">
        <v>0</v>
      </c>
      <c r="AN145" s="2">
        <v>0</v>
      </c>
      <c r="AO145" s="2">
        <v>0</v>
      </c>
      <c r="AP145" s="2">
        <v>0</v>
      </c>
      <c r="AQ145" s="2">
        <v>0</v>
      </c>
      <c r="AR145" s="2">
        <v>0</v>
      </c>
      <c r="AS145" s="2">
        <v>1.64</v>
      </c>
      <c r="AT145" s="2">
        <v>0</v>
      </c>
      <c r="AU145" s="2">
        <v>0</v>
      </c>
      <c r="AV145" s="2">
        <v>1</v>
      </c>
      <c r="AW145" s="2">
        <v>1</v>
      </c>
      <c r="AX145" s="2"/>
      <c r="AY145" s="2"/>
      <c r="AZ145" s="2">
        <v>1</v>
      </c>
      <c r="BA145" s="2">
        <v>1</v>
      </c>
      <c r="BB145" s="2">
        <v>1</v>
      </c>
      <c r="BC145" s="2">
        <v>1</v>
      </c>
      <c r="BD145" s="2" t="s">
        <v>6</v>
      </c>
      <c r="BE145" s="2" t="s">
        <v>6</v>
      </c>
      <c r="BF145" s="2" t="s">
        <v>6</v>
      </c>
      <c r="BG145" s="2" t="s">
        <v>6</v>
      </c>
      <c r="BH145" s="2">
        <v>3</v>
      </c>
      <c r="BI145" s="2">
        <v>1</v>
      </c>
      <c r="BJ145" s="2" t="s">
        <v>227</v>
      </c>
      <c r="BK145" s="2"/>
      <c r="BL145" s="2"/>
      <c r="BM145" s="2">
        <v>500001</v>
      </c>
      <c r="BN145" s="2">
        <v>0</v>
      </c>
      <c r="BO145" s="2" t="s">
        <v>6</v>
      </c>
      <c r="BP145" s="2">
        <v>0</v>
      </c>
      <c r="BQ145" s="2">
        <v>20</v>
      </c>
      <c r="BR145" s="2">
        <v>0</v>
      </c>
      <c r="BS145" s="2">
        <v>1</v>
      </c>
      <c r="BT145" s="2">
        <v>1</v>
      </c>
      <c r="BU145" s="2">
        <v>1</v>
      </c>
      <c r="BV145" s="2">
        <v>1</v>
      </c>
      <c r="BW145" s="2">
        <v>1</v>
      </c>
      <c r="BX145" s="2">
        <v>1</v>
      </c>
      <c r="BY145" s="2" t="s">
        <v>6</v>
      </c>
      <c r="BZ145" s="2">
        <v>0</v>
      </c>
      <c r="CA145" s="2">
        <v>0</v>
      </c>
      <c r="CB145" s="2" t="s">
        <v>6</v>
      </c>
      <c r="CC145" s="2"/>
      <c r="CD145" s="2"/>
      <c r="CE145" s="2">
        <v>0</v>
      </c>
      <c r="CF145" s="2">
        <v>0</v>
      </c>
      <c r="CG145" s="2">
        <v>0</v>
      </c>
      <c r="CH145" s="2"/>
      <c r="CI145" s="2"/>
      <c r="CJ145" s="2"/>
      <c r="CK145" s="2"/>
      <c r="CL145" s="2"/>
      <c r="CM145" s="2">
        <v>0</v>
      </c>
      <c r="CN145" s="2" t="s">
        <v>6</v>
      </c>
      <c r="CO145" s="2">
        <v>0</v>
      </c>
      <c r="CP145" s="2">
        <f t="shared" si="128"/>
        <v>319</v>
      </c>
      <c r="CQ145" s="2">
        <f t="shared" si="129"/>
        <v>699.86</v>
      </c>
      <c r="CR145" s="2">
        <f t="shared" si="130"/>
        <v>0</v>
      </c>
      <c r="CS145" s="2">
        <f t="shared" si="131"/>
        <v>0</v>
      </c>
      <c r="CT145" s="2">
        <f t="shared" si="132"/>
        <v>0</v>
      </c>
      <c r="CU145" s="2">
        <f t="shared" si="133"/>
        <v>0</v>
      </c>
      <c r="CV145" s="2">
        <f t="shared" si="134"/>
        <v>0</v>
      </c>
      <c r="CW145" s="2">
        <f t="shared" si="135"/>
        <v>0</v>
      </c>
      <c r="CX145" s="2">
        <f t="shared" si="136"/>
        <v>1.64</v>
      </c>
      <c r="CY145" s="2">
        <f>(((S145+(R145*IF(0,0,1)))*AT145)/100)</f>
        <v>0</v>
      </c>
      <c r="CZ145" s="2">
        <f>(((S145+(R145*IF(0,0,1)))*AU145)/100)</f>
        <v>0</v>
      </c>
      <c r="DA145" s="2"/>
      <c r="DB145" s="2"/>
      <c r="DC145" s="2" t="s">
        <v>6</v>
      </c>
      <c r="DD145" s="2" t="s">
        <v>6</v>
      </c>
      <c r="DE145" s="2" t="s">
        <v>6</v>
      </c>
      <c r="DF145" s="2" t="s">
        <v>6</v>
      </c>
      <c r="DG145" s="2" t="s">
        <v>6</v>
      </c>
      <c r="DH145" s="2" t="s">
        <v>6</v>
      </c>
      <c r="DI145" s="2" t="s">
        <v>6</v>
      </c>
      <c r="DJ145" s="2" t="s">
        <v>6</v>
      </c>
      <c r="DK145" s="2" t="s">
        <v>6</v>
      </c>
      <c r="DL145" s="2" t="s">
        <v>6</v>
      </c>
      <c r="DM145" s="2" t="s">
        <v>6</v>
      </c>
      <c r="DN145" s="2">
        <v>0</v>
      </c>
      <c r="DO145" s="2">
        <v>0</v>
      </c>
      <c r="DP145" s="2">
        <v>1</v>
      </c>
      <c r="DQ145" s="2">
        <v>1</v>
      </c>
      <c r="DR145" s="2"/>
      <c r="DS145" s="2"/>
      <c r="DT145" s="2"/>
      <c r="DU145" s="2">
        <v>1007</v>
      </c>
      <c r="DV145" s="2" t="s">
        <v>226</v>
      </c>
      <c r="DW145" s="2" t="s">
        <v>226</v>
      </c>
      <c r="DX145" s="2">
        <v>1</v>
      </c>
      <c r="DY145" s="2"/>
      <c r="DZ145" s="2" t="s">
        <v>6</v>
      </c>
      <c r="EA145" s="2" t="s">
        <v>6</v>
      </c>
      <c r="EB145" s="2" t="s">
        <v>6</v>
      </c>
      <c r="EC145" s="2" t="s">
        <v>6</v>
      </c>
      <c r="ED145" s="2"/>
      <c r="EE145" s="2">
        <v>35949445</v>
      </c>
      <c r="EF145" s="2">
        <v>20</v>
      </c>
      <c r="EG145" s="2" t="s">
        <v>31</v>
      </c>
      <c r="EH145" s="2">
        <v>0</v>
      </c>
      <c r="EI145" s="2" t="s">
        <v>6</v>
      </c>
      <c r="EJ145" s="2">
        <v>1</v>
      </c>
      <c r="EK145" s="2">
        <v>500001</v>
      </c>
      <c r="EL145" s="2" t="s">
        <v>32</v>
      </c>
      <c r="EM145" s="2" t="s">
        <v>33</v>
      </c>
      <c r="EN145" s="2"/>
      <c r="EO145" s="2" t="s">
        <v>6</v>
      </c>
      <c r="EP145" s="2"/>
      <c r="EQ145" s="2">
        <v>0</v>
      </c>
      <c r="ER145" s="2">
        <v>699.86</v>
      </c>
      <c r="ES145" s="110">
        <f>'1.Лок.смета.и.Акт'!F234</f>
        <v>699.86</v>
      </c>
      <c r="ET145" s="2">
        <v>0</v>
      </c>
      <c r="EU145" s="2">
        <v>0</v>
      </c>
      <c r="EV145" s="2">
        <v>0</v>
      </c>
      <c r="EW145" s="2">
        <v>0</v>
      </c>
      <c r="EX145" s="2">
        <v>0</v>
      </c>
      <c r="EY145" s="2"/>
      <c r="EZ145" s="2"/>
      <c r="FA145" s="2"/>
      <c r="FB145" s="2"/>
      <c r="FC145" s="2"/>
      <c r="FD145" s="2"/>
      <c r="FE145" s="2"/>
      <c r="FF145" s="2"/>
      <c r="FG145" s="2"/>
      <c r="FH145" s="2"/>
      <c r="FI145" s="2"/>
      <c r="FJ145" s="2"/>
      <c r="FK145" s="2"/>
      <c r="FL145" s="2"/>
      <c r="FM145" s="2"/>
      <c r="FN145" s="2"/>
      <c r="FO145" s="2"/>
      <c r="FP145" s="2"/>
      <c r="FQ145" s="2">
        <v>0</v>
      </c>
      <c r="FR145" s="2">
        <f t="shared" si="137"/>
        <v>0</v>
      </c>
      <c r="FS145" s="2">
        <v>0</v>
      </c>
      <c r="FT145" s="2"/>
      <c r="FU145" s="2"/>
      <c r="FV145" s="2"/>
      <c r="FW145" s="2"/>
      <c r="FX145" s="2">
        <v>0</v>
      </c>
      <c r="FY145" s="2">
        <v>0</v>
      </c>
      <c r="FZ145" s="2"/>
      <c r="GA145" s="2" t="s">
        <v>6</v>
      </c>
      <c r="GB145" s="2"/>
      <c r="GC145" s="2"/>
      <c r="GD145" s="2">
        <v>1</v>
      </c>
      <c r="GE145" s="2"/>
      <c r="GF145" s="2">
        <v>233919276</v>
      </c>
      <c r="GG145" s="2">
        <v>2</v>
      </c>
      <c r="GH145" s="2">
        <v>1</v>
      </c>
      <c r="GI145" s="2">
        <v>-2</v>
      </c>
      <c r="GJ145" s="2">
        <v>0</v>
      </c>
      <c r="GK145" s="2">
        <v>0</v>
      </c>
      <c r="GL145" s="2">
        <f t="shared" si="138"/>
        <v>0</v>
      </c>
      <c r="GM145" s="2">
        <f t="shared" si="139"/>
        <v>319</v>
      </c>
      <c r="GN145" s="2">
        <f t="shared" si="140"/>
        <v>319</v>
      </c>
      <c r="GO145" s="2">
        <f t="shared" si="141"/>
        <v>0</v>
      </c>
      <c r="GP145" s="2">
        <f t="shared" si="142"/>
        <v>0</v>
      </c>
      <c r="GQ145" s="2"/>
      <c r="GR145" s="2">
        <v>0</v>
      </c>
      <c r="GS145" s="2">
        <v>3</v>
      </c>
      <c r="GT145" s="2">
        <v>0</v>
      </c>
      <c r="GU145" s="2" t="s">
        <v>6</v>
      </c>
      <c r="GV145" s="2">
        <f t="shared" si="143"/>
        <v>0</v>
      </c>
      <c r="GW145" s="2">
        <v>1</v>
      </c>
      <c r="GX145" s="2">
        <f t="shared" si="144"/>
        <v>0</v>
      </c>
      <c r="GY145" s="2"/>
      <c r="GZ145" s="2"/>
      <c r="HA145" s="2">
        <v>0</v>
      </c>
      <c r="HB145" s="2">
        <v>0</v>
      </c>
      <c r="HC145" s="2">
        <f t="shared" si="145"/>
        <v>0</v>
      </c>
      <c r="HD145" s="2"/>
      <c r="HE145" s="2" t="s">
        <v>6</v>
      </c>
      <c r="HF145" s="2" t="s">
        <v>6</v>
      </c>
      <c r="HG145" s="2"/>
      <c r="HH145" s="2"/>
      <c r="HI145" s="2"/>
      <c r="HJ145" s="2"/>
      <c r="HK145" s="2"/>
      <c r="HL145" s="2"/>
      <c r="HM145" s="2" t="s">
        <v>6</v>
      </c>
      <c r="HN145" s="2" t="s">
        <v>6</v>
      </c>
      <c r="HO145" s="2" t="s">
        <v>6</v>
      </c>
      <c r="HP145" s="2" t="s">
        <v>6</v>
      </c>
      <c r="HQ145" s="2" t="s">
        <v>6</v>
      </c>
      <c r="HR145" s="2"/>
      <c r="HS145" s="2"/>
      <c r="HT145" s="2"/>
      <c r="HU145" s="2"/>
      <c r="HV145" s="2"/>
      <c r="HW145" s="2"/>
      <c r="HX145" s="2"/>
      <c r="HY145" s="2"/>
      <c r="HZ145" s="2"/>
      <c r="IA145" s="2"/>
      <c r="IB145" s="2"/>
      <c r="IC145" s="2"/>
      <c r="ID145" s="2"/>
      <c r="IE145" s="2"/>
      <c r="IF145" s="2">
        <v>-1</v>
      </c>
      <c r="IG145" s="2"/>
      <c r="IH145" s="2"/>
      <c r="II145" s="2"/>
      <c r="IJ145" s="2"/>
      <c r="IK145" s="2">
        <v>0</v>
      </c>
      <c r="IL145" s="2"/>
      <c r="IM145" s="2"/>
      <c r="IN145" s="2"/>
      <c r="IO145" s="2"/>
      <c r="IP145" s="2"/>
      <c r="IQ145" s="2"/>
      <c r="IR145" s="2"/>
      <c r="IS145" s="2"/>
      <c r="IT145" s="2"/>
      <c r="IU145" s="2"/>
    </row>
    <row r="146" spans="1:255" x14ac:dyDescent="0.2">
      <c r="A146">
        <v>18</v>
      </c>
      <c r="B146">
        <v>1</v>
      </c>
      <c r="C146">
        <v>129</v>
      </c>
      <c r="E146" t="s">
        <v>223</v>
      </c>
      <c r="F146" t="e">
        <f>'ТЗ '!#REF!</f>
        <v>#REF!</v>
      </c>
      <c r="G146" t="s">
        <v>225</v>
      </c>
      <c r="H146" t="s">
        <v>226</v>
      </c>
      <c r="I146">
        <f>I124*J146</f>
        <v>0.45624999999999999</v>
      </c>
      <c r="J146" s="208">
        <f>'5.Ведомость_списания'!F69</f>
        <v>5.0694444444444446</v>
      </c>
      <c r="K146">
        <v>5.0694439999999998</v>
      </c>
      <c r="O146">
        <f t="shared" si="109"/>
        <v>4611</v>
      </c>
      <c r="P146">
        <f t="shared" si="110"/>
        <v>4611</v>
      </c>
      <c r="Q146">
        <f t="shared" si="111"/>
        <v>0</v>
      </c>
      <c r="R146">
        <f t="shared" si="112"/>
        <v>0</v>
      </c>
      <c r="S146">
        <f t="shared" si="113"/>
        <v>0</v>
      </c>
      <c r="T146">
        <f t="shared" si="114"/>
        <v>0</v>
      </c>
      <c r="U146">
        <f t="shared" si="115"/>
        <v>0</v>
      </c>
      <c r="V146">
        <f t="shared" si="116"/>
        <v>0</v>
      </c>
      <c r="W146">
        <f t="shared" si="117"/>
        <v>1</v>
      </c>
      <c r="X146">
        <f t="shared" si="118"/>
        <v>0</v>
      </c>
      <c r="Y146">
        <f t="shared" si="119"/>
        <v>0</v>
      </c>
      <c r="AA146">
        <v>69994509</v>
      </c>
      <c r="AB146">
        <f t="shared" si="120"/>
        <v>1336.84</v>
      </c>
      <c r="AC146">
        <f t="shared" si="146"/>
        <v>1336.84</v>
      </c>
      <c r="AD146">
        <f t="shared" si="121"/>
        <v>0</v>
      </c>
      <c r="AE146">
        <f t="shared" si="122"/>
        <v>0</v>
      </c>
      <c r="AF146">
        <f t="shared" si="123"/>
        <v>0</v>
      </c>
      <c r="AG146">
        <f t="shared" si="124"/>
        <v>0</v>
      </c>
      <c r="AH146">
        <f t="shared" si="125"/>
        <v>0</v>
      </c>
      <c r="AI146">
        <f t="shared" si="126"/>
        <v>0</v>
      </c>
      <c r="AJ146">
        <f t="shared" si="127"/>
        <v>1.64</v>
      </c>
      <c r="AK146">
        <v>1336.8400000000001</v>
      </c>
      <c r="AL146">
        <v>1336.8400000000001</v>
      </c>
      <c r="AM146">
        <v>0</v>
      </c>
      <c r="AN146">
        <v>0</v>
      </c>
      <c r="AO146">
        <v>0</v>
      </c>
      <c r="AP146">
        <v>0</v>
      </c>
      <c r="AQ146">
        <v>0</v>
      </c>
      <c r="AR146">
        <v>0</v>
      </c>
      <c r="AS146">
        <v>1.64</v>
      </c>
      <c r="AT146">
        <v>0</v>
      </c>
      <c r="AU146">
        <v>0</v>
      </c>
      <c r="AV146">
        <v>1</v>
      </c>
      <c r="AW146">
        <v>1</v>
      </c>
      <c r="AZ146">
        <v>1</v>
      </c>
      <c r="BA146">
        <v>1</v>
      </c>
      <c r="BB146">
        <v>1</v>
      </c>
      <c r="BC146">
        <v>7.56</v>
      </c>
      <c r="BD146" t="s">
        <v>6</v>
      </c>
      <c r="BE146" t="s">
        <v>6</v>
      </c>
      <c r="BF146" t="s">
        <v>6</v>
      </c>
      <c r="BG146" t="s">
        <v>6</v>
      </c>
      <c r="BH146">
        <v>3</v>
      </c>
      <c r="BI146">
        <v>1</v>
      </c>
      <c r="BJ146" t="s">
        <v>227</v>
      </c>
      <c r="BM146">
        <v>500001</v>
      </c>
      <c r="BN146">
        <v>0</v>
      </c>
      <c r="BO146" t="s">
        <v>6</v>
      </c>
      <c r="BP146">
        <v>0</v>
      </c>
      <c r="BQ146">
        <v>20</v>
      </c>
      <c r="BR146">
        <v>0</v>
      </c>
      <c r="BS146">
        <v>1</v>
      </c>
      <c r="BT146">
        <v>1</v>
      </c>
      <c r="BU146">
        <v>1</v>
      </c>
      <c r="BV146">
        <v>1</v>
      </c>
      <c r="BW146">
        <v>1</v>
      </c>
      <c r="BX146">
        <v>1</v>
      </c>
      <c r="BY146" t="s">
        <v>6</v>
      </c>
      <c r="BZ146">
        <v>0</v>
      </c>
      <c r="CA146">
        <v>0</v>
      </c>
      <c r="CB146" t="s">
        <v>6</v>
      </c>
      <c r="CE146">
        <v>0</v>
      </c>
      <c r="CF146">
        <v>0</v>
      </c>
      <c r="CG146">
        <v>0</v>
      </c>
      <c r="CM146">
        <v>0</v>
      </c>
      <c r="CN146" t="s">
        <v>6</v>
      </c>
      <c r="CO146">
        <v>0</v>
      </c>
      <c r="CP146">
        <f t="shared" si="128"/>
        <v>4611</v>
      </c>
      <c r="CQ146">
        <f t="shared" si="129"/>
        <v>10106.510399999999</v>
      </c>
      <c r="CR146">
        <f t="shared" si="130"/>
        <v>0</v>
      </c>
      <c r="CS146">
        <f t="shared" si="131"/>
        <v>0</v>
      </c>
      <c r="CT146">
        <f t="shared" si="132"/>
        <v>0</v>
      </c>
      <c r="CU146">
        <f t="shared" si="133"/>
        <v>0</v>
      </c>
      <c r="CV146">
        <f t="shared" si="134"/>
        <v>0</v>
      </c>
      <c r="CW146">
        <f t="shared" si="135"/>
        <v>0</v>
      </c>
      <c r="CX146">
        <f t="shared" si="136"/>
        <v>1.64</v>
      </c>
      <c r="CY146">
        <f>(S146+R146)*(BZ146/100)</f>
        <v>0</v>
      </c>
      <c r="CZ146">
        <f>(S146+R146)*(CA146/100)</f>
        <v>0</v>
      </c>
      <c r="DC146" t="s">
        <v>6</v>
      </c>
      <c r="DD146" t="s">
        <v>6</v>
      </c>
      <c r="DE146" t="s">
        <v>6</v>
      </c>
      <c r="DF146" t="s">
        <v>6</v>
      </c>
      <c r="DG146" t="s">
        <v>6</v>
      </c>
      <c r="DH146" t="s">
        <v>6</v>
      </c>
      <c r="DI146" t="s">
        <v>6</v>
      </c>
      <c r="DJ146" t="s">
        <v>6</v>
      </c>
      <c r="DK146" t="s">
        <v>6</v>
      </c>
      <c r="DL146" t="s">
        <v>6</v>
      </c>
      <c r="DM146" t="s">
        <v>6</v>
      </c>
      <c r="DN146">
        <v>0</v>
      </c>
      <c r="DO146">
        <v>0</v>
      </c>
      <c r="DP146">
        <v>1</v>
      </c>
      <c r="DQ146">
        <v>1</v>
      </c>
      <c r="DU146">
        <v>1007</v>
      </c>
      <c r="DV146" t="s">
        <v>226</v>
      </c>
      <c r="DW146" t="e">
        <f>'ТЗ '!#REF!</f>
        <v>#REF!</v>
      </c>
      <c r="DX146">
        <v>1</v>
      </c>
      <c r="DZ146" t="s">
        <v>6</v>
      </c>
      <c r="EA146" t="s">
        <v>6</v>
      </c>
      <c r="EB146" t="s">
        <v>6</v>
      </c>
      <c r="EC146" t="s">
        <v>6</v>
      </c>
      <c r="EE146">
        <v>35949445</v>
      </c>
      <c r="EF146">
        <v>20</v>
      </c>
      <c r="EG146" t="s">
        <v>31</v>
      </c>
      <c r="EH146">
        <v>0</v>
      </c>
      <c r="EI146" t="s">
        <v>6</v>
      </c>
      <c r="EJ146">
        <v>1</v>
      </c>
      <c r="EK146">
        <v>500001</v>
      </c>
      <c r="EL146" t="s">
        <v>32</v>
      </c>
      <c r="EM146" t="s">
        <v>33</v>
      </c>
      <c r="EO146" t="s">
        <v>6</v>
      </c>
      <c r="EQ146">
        <v>0</v>
      </c>
      <c r="ER146">
        <v>9666.67</v>
      </c>
      <c r="ES146">
        <v>1336.8400000000001</v>
      </c>
      <c r="ET146">
        <v>0</v>
      </c>
      <c r="EU146">
        <v>0</v>
      </c>
      <c r="EV146">
        <v>0</v>
      </c>
      <c r="EW146">
        <v>0</v>
      </c>
      <c r="EX146">
        <v>0</v>
      </c>
      <c r="EZ146">
        <v>5</v>
      </c>
      <c r="FC146">
        <v>0</v>
      </c>
      <c r="FD146">
        <v>18</v>
      </c>
      <c r="FF146">
        <v>9666.67</v>
      </c>
      <c r="FQ146">
        <v>0</v>
      </c>
      <c r="FR146">
        <f t="shared" si="137"/>
        <v>0</v>
      </c>
      <c r="FS146">
        <v>0</v>
      </c>
      <c r="FX146">
        <v>0</v>
      </c>
      <c r="FY146">
        <v>0</v>
      </c>
      <c r="GA146" t="s">
        <v>228</v>
      </c>
      <c r="GD146">
        <v>1</v>
      </c>
      <c r="GF146">
        <v>233919276</v>
      </c>
      <c r="GG146">
        <v>2</v>
      </c>
      <c r="GH146">
        <v>3</v>
      </c>
      <c r="GI146">
        <v>5</v>
      </c>
      <c r="GJ146">
        <v>0</v>
      </c>
      <c r="GK146">
        <v>0</v>
      </c>
      <c r="GL146">
        <f t="shared" si="138"/>
        <v>0</v>
      </c>
      <c r="GM146">
        <f t="shared" si="139"/>
        <v>4611</v>
      </c>
      <c r="GN146">
        <f t="shared" si="140"/>
        <v>4611</v>
      </c>
      <c r="GO146">
        <f t="shared" si="141"/>
        <v>0</v>
      </c>
      <c r="GP146">
        <f t="shared" si="142"/>
        <v>0</v>
      </c>
      <c r="GR146">
        <v>1</v>
      </c>
      <c r="GS146">
        <v>1</v>
      </c>
      <c r="GT146">
        <v>0</v>
      </c>
      <c r="GU146" t="s">
        <v>6</v>
      </c>
      <c r="GV146">
        <f t="shared" si="143"/>
        <v>0</v>
      </c>
      <c r="GW146">
        <v>1</v>
      </c>
      <c r="GX146">
        <f t="shared" si="144"/>
        <v>0</v>
      </c>
      <c r="HA146">
        <v>0</v>
      </c>
      <c r="HB146">
        <v>0</v>
      </c>
      <c r="HC146">
        <f t="shared" si="145"/>
        <v>0</v>
      </c>
      <c r="HE146" t="s">
        <v>35</v>
      </c>
      <c r="HF146" t="s">
        <v>36</v>
      </c>
      <c r="HM146" t="s">
        <v>6</v>
      </c>
      <c r="HN146" t="s">
        <v>6</v>
      </c>
      <c r="HO146" t="s">
        <v>6</v>
      </c>
      <c r="HP146" t="s">
        <v>6</v>
      </c>
      <c r="HQ146" t="s">
        <v>6</v>
      </c>
      <c r="IF146">
        <v>-1</v>
      </c>
      <c r="IK146">
        <v>0</v>
      </c>
    </row>
    <row r="147" spans="1:255" x14ac:dyDescent="0.2">
      <c r="A147" s="2">
        <v>18</v>
      </c>
      <c r="B147" s="2">
        <v>1</v>
      </c>
      <c r="C147" s="2">
        <v>112</v>
      </c>
      <c r="D147" s="2"/>
      <c r="E147" s="2" t="s">
        <v>229</v>
      </c>
      <c r="F147" s="2" t="s">
        <v>230</v>
      </c>
      <c r="G147" s="2" t="s">
        <v>79</v>
      </c>
      <c r="H147" s="2" t="s">
        <v>45</v>
      </c>
      <c r="I147" s="2">
        <f>I123*J147</f>
        <v>14.219999999999999</v>
      </c>
      <c r="J147" s="2">
        <v>158</v>
      </c>
      <c r="K147" s="2">
        <v>158</v>
      </c>
      <c r="L147" s="2"/>
      <c r="M147" s="2"/>
      <c r="N147" s="2"/>
      <c r="O147" s="2">
        <f t="shared" si="109"/>
        <v>88</v>
      </c>
      <c r="P147" s="2">
        <f t="shared" si="110"/>
        <v>88</v>
      </c>
      <c r="Q147" s="2">
        <f t="shared" si="111"/>
        <v>0</v>
      </c>
      <c r="R147" s="2">
        <f t="shared" si="112"/>
        <v>0</v>
      </c>
      <c r="S147" s="2">
        <f t="shared" si="113"/>
        <v>0</v>
      </c>
      <c r="T147" s="2">
        <f t="shared" si="114"/>
        <v>0</v>
      </c>
      <c r="U147" s="2">
        <f t="shared" si="115"/>
        <v>0</v>
      </c>
      <c r="V147" s="2">
        <f t="shared" si="116"/>
        <v>0</v>
      </c>
      <c r="W147" s="2">
        <f t="shared" si="117"/>
        <v>0</v>
      </c>
      <c r="X147" s="2">
        <f t="shared" si="118"/>
        <v>0</v>
      </c>
      <c r="Y147" s="2">
        <f t="shared" si="119"/>
        <v>0</v>
      </c>
      <c r="Z147" s="2"/>
      <c r="AA147" s="2">
        <v>69994508</v>
      </c>
      <c r="AB147" s="2">
        <f t="shared" si="120"/>
        <v>6.2</v>
      </c>
      <c r="AC147" s="2">
        <f t="shared" si="146"/>
        <v>6.2</v>
      </c>
      <c r="AD147" s="2">
        <f t="shared" si="121"/>
        <v>0</v>
      </c>
      <c r="AE147" s="2">
        <f t="shared" si="122"/>
        <v>0</v>
      </c>
      <c r="AF147" s="2">
        <f t="shared" si="123"/>
        <v>0</v>
      </c>
      <c r="AG147" s="2">
        <f t="shared" si="124"/>
        <v>0</v>
      </c>
      <c r="AH147" s="2">
        <f t="shared" si="125"/>
        <v>0</v>
      </c>
      <c r="AI147" s="2">
        <f t="shared" si="126"/>
        <v>0</v>
      </c>
      <c r="AJ147" s="2">
        <f t="shared" si="127"/>
        <v>0</v>
      </c>
      <c r="AK147" s="2">
        <v>6.2</v>
      </c>
      <c r="AL147" s="110">
        <f>'1.Лок.смета.и.Акт'!F236</f>
        <v>6.2</v>
      </c>
      <c r="AM147" s="2">
        <v>0</v>
      </c>
      <c r="AN147" s="2">
        <v>0</v>
      </c>
      <c r="AO147" s="2">
        <v>0</v>
      </c>
      <c r="AP147" s="2">
        <v>0</v>
      </c>
      <c r="AQ147" s="2">
        <v>0</v>
      </c>
      <c r="AR147" s="2">
        <v>0</v>
      </c>
      <c r="AS147" s="2">
        <v>0</v>
      </c>
      <c r="AT147" s="2">
        <v>0</v>
      </c>
      <c r="AU147" s="2">
        <v>0</v>
      </c>
      <c r="AV147" s="2">
        <v>1</v>
      </c>
      <c r="AW147" s="2">
        <v>1</v>
      </c>
      <c r="AX147" s="2"/>
      <c r="AY147" s="2"/>
      <c r="AZ147" s="2">
        <v>1</v>
      </c>
      <c r="BA147" s="2">
        <v>1</v>
      </c>
      <c r="BB147" s="2">
        <v>1</v>
      </c>
      <c r="BC147" s="2">
        <v>1</v>
      </c>
      <c r="BD147" s="2" t="s">
        <v>6</v>
      </c>
      <c r="BE147" s="2" t="s">
        <v>6</v>
      </c>
      <c r="BF147" s="2" t="s">
        <v>6</v>
      </c>
      <c r="BG147" s="2" t="s">
        <v>6</v>
      </c>
      <c r="BH147" s="2">
        <v>3</v>
      </c>
      <c r="BI147" s="2">
        <v>1</v>
      </c>
      <c r="BJ147" s="2" t="s">
        <v>231</v>
      </c>
      <c r="BK147" s="2"/>
      <c r="BL147" s="2"/>
      <c r="BM147" s="2">
        <v>500001</v>
      </c>
      <c r="BN147" s="2">
        <v>0</v>
      </c>
      <c r="BO147" s="2" t="s">
        <v>6</v>
      </c>
      <c r="BP147" s="2">
        <v>0</v>
      </c>
      <c r="BQ147" s="2">
        <v>20</v>
      </c>
      <c r="BR147" s="2">
        <v>0</v>
      </c>
      <c r="BS147" s="2">
        <v>1</v>
      </c>
      <c r="BT147" s="2">
        <v>1</v>
      </c>
      <c r="BU147" s="2">
        <v>1</v>
      </c>
      <c r="BV147" s="2">
        <v>1</v>
      </c>
      <c r="BW147" s="2">
        <v>1</v>
      </c>
      <c r="BX147" s="2">
        <v>1</v>
      </c>
      <c r="BY147" s="2" t="s">
        <v>6</v>
      </c>
      <c r="BZ147" s="2">
        <v>0</v>
      </c>
      <c r="CA147" s="2">
        <v>0</v>
      </c>
      <c r="CB147" s="2" t="s">
        <v>6</v>
      </c>
      <c r="CC147" s="2"/>
      <c r="CD147" s="2"/>
      <c r="CE147" s="2">
        <v>0</v>
      </c>
      <c r="CF147" s="2">
        <v>0</v>
      </c>
      <c r="CG147" s="2">
        <v>0</v>
      </c>
      <c r="CH147" s="2"/>
      <c r="CI147" s="2"/>
      <c r="CJ147" s="2"/>
      <c r="CK147" s="2"/>
      <c r="CL147" s="2"/>
      <c r="CM147" s="2">
        <v>0</v>
      </c>
      <c r="CN147" s="2" t="s">
        <v>6</v>
      </c>
      <c r="CO147" s="2">
        <v>0</v>
      </c>
      <c r="CP147" s="2">
        <f t="shared" si="128"/>
        <v>88</v>
      </c>
      <c r="CQ147" s="2">
        <f t="shared" si="129"/>
        <v>6.2</v>
      </c>
      <c r="CR147" s="2">
        <f t="shared" si="130"/>
        <v>0</v>
      </c>
      <c r="CS147" s="2">
        <f t="shared" si="131"/>
        <v>0</v>
      </c>
      <c r="CT147" s="2">
        <f t="shared" si="132"/>
        <v>0</v>
      </c>
      <c r="CU147" s="2">
        <f t="shared" si="133"/>
        <v>0</v>
      </c>
      <c r="CV147" s="2">
        <f t="shared" si="134"/>
        <v>0</v>
      </c>
      <c r="CW147" s="2">
        <f t="shared" si="135"/>
        <v>0</v>
      </c>
      <c r="CX147" s="2">
        <f t="shared" si="136"/>
        <v>0</v>
      </c>
      <c r="CY147" s="2">
        <f>(((S147+(R147*IF(0,0,1)))*AT147)/100)</f>
        <v>0</v>
      </c>
      <c r="CZ147" s="2">
        <f>(((S147+(R147*IF(0,0,1)))*AU147)/100)</f>
        <v>0</v>
      </c>
      <c r="DA147" s="2"/>
      <c r="DB147" s="2"/>
      <c r="DC147" s="2" t="s">
        <v>6</v>
      </c>
      <c r="DD147" s="2" t="s">
        <v>6</v>
      </c>
      <c r="DE147" s="2" t="s">
        <v>6</v>
      </c>
      <c r="DF147" s="2" t="s">
        <v>6</v>
      </c>
      <c r="DG147" s="2" t="s">
        <v>6</v>
      </c>
      <c r="DH147" s="2" t="s">
        <v>6</v>
      </c>
      <c r="DI147" s="2" t="s">
        <v>6</v>
      </c>
      <c r="DJ147" s="2" t="s">
        <v>6</v>
      </c>
      <c r="DK147" s="2" t="s">
        <v>6</v>
      </c>
      <c r="DL147" s="2" t="s">
        <v>6</v>
      </c>
      <c r="DM147" s="2" t="s">
        <v>6</v>
      </c>
      <c r="DN147" s="2">
        <v>0</v>
      </c>
      <c r="DO147" s="2">
        <v>0</v>
      </c>
      <c r="DP147" s="2">
        <v>1</v>
      </c>
      <c r="DQ147" s="2">
        <v>1</v>
      </c>
      <c r="DR147" s="2"/>
      <c r="DS147" s="2"/>
      <c r="DT147" s="2"/>
      <c r="DU147" s="2">
        <v>1003</v>
      </c>
      <c r="DV147" s="2" t="s">
        <v>45</v>
      </c>
      <c r="DW147" s="2" t="s">
        <v>45</v>
      </c>
      <c r="DX147" s="2">
        <v>1</v>
      </c>
      <c r="DY147" s="2"/>
      <c r="DZ147" s="2" t="s">
        <v>6</v>
      </c>
      <c r="EA147" s="2" t="s">
        <v>6</v>
      </c>
      <c r="EB147" s="2" t="s">
        <v>6</v>
      </c>
      <c r="EC147" s="2" t="s">
        <v>6</v>
      </c>
      <c r="ED147" s="2"/>
      <c r="EE147" s="2">
        <v>35949445</v>
      </c>
      <c r="EF147" s="2">
        <v>20</v>
      </c>
      <c r="EG147" s="2" t="s">
        <v>31</v>
      </c>
      <c r="EH147" s="2">
        <v>0</v>
      </c>
      <c r="EI147" s="2" t="s">
        <v>6</v>
      </c>
      <c r="EJ147" s="2">
        <v>1</v>
      </c>
      <c r="EK147" s="2">
        <v>500001</v>
      </c>
      <c r="EL147" s="2" t="s">
        <v>32</v>
      </c>
      <c r="EM147" s="2" t="s">
        <v>33</v>
      </c>
      <c r="EN147" s="2"/>
      <c r="EO147" s="2" t="s">
        <v>6</v>
      </c>
      <c r="EP147" s="2"/>
      <c r="EQ147" s="2">
        <v>0</v>
      </c>
      <c r="ER147" s="2">
        <v>6.2</v>
      </c>
      <c r="ES147" s="110">
        <f>'1.Лок.смета.и.Акт'!F236</f>
        <v>6.2</v>
      </c>
      <c r="ET147" s="2">
        <v>0</v>
      </c>
      <c r="EU147" s="2">
        <v>0</v>
      </c>
      <c r="EV147" s="2">
        <v>0</v>
      </c>
      <c r="EW147" s="2">
        <v>0</v>
      </c>
      <c r="EX147" s="2">
        <v>0</v>
      </c>
      <c r="EY147" s="2"/>
      <c r="EZ147" s="2"/>
      <c r="FA147" s="2"/>
      <c r="FB147" s="2"/>
      <c r="FC147" s="2"/>
      <c r="FD147" s="2"/>
      <c r="FE147" s="2"/>
      <c r="FF147" s="2"/>
      <c r="FG147" s="2"/>
      <c r="FH147" s="2"/>
      <c r="FI147" s="2"/>
      <c r="FJ147" s="2"/>
      <c r="FK147" s="2"/>
      <c r="FL147" s="2"/>
      <c r="FM147" s="2"/>
      <c r="FN147" s="2"/>
      <c r="FO147" s="2"/>
      <c r="FP147" s="2"/>
      <c r="FQ147" s="2">
        <v>0</v>
      </c>
      <c r="FR147" s="2">
        <f t="shared" si="137"/>
        <v>0</v>
      </c>
      <c r="FS147" s="2">
        <v>0</v>
      </c>
      <c r="FT147" s="2"/>
      <c r="FU147" s="2"/>
      <c r="FV147" s="2"/>
      <c r="FW147" s="2"/>
      <c r="FX147" s="2">
        <v>0</v>
      </c>
      <c r="FY147" s="2">
        <v>0</v>
      </c>
      <c r="FZ147" s="2"/>
      <c r="GA147" s="2" t="s">
        <v>6</v>
      </c>
      <c r="GB147" s="2"/>
      <c r="GC147" s="2"/>
      <c r="GD147" s="2">
        <v>1</v>
      </c>
      <c r="GE147" s="2"/>
      <c r="GF147" s="2">
        <v>1720820957</v>
      </c>
      <c r="GG147" s="2">
        <v>2</v>
      </c>
      <c r="GH147" s="2">
        <v>1</v>
      </c>
      <c r="GI147" s="2">
        <v>-2</v>
      </c>
      <c r="GJ147" s="2">
        <v>0</v>
      </c>
      <c r="GK147" s="2">
        <v>0</v>
      </c>
      <c r="GL147" s="2">
        <f t="shared" si="138"/>
        <v>0</v>
      </c>
      <c r="GM147" s="2">
        <f t="shared" si="139"/>
        <v>88</v>
      </c>
      <c r="GN147" s="2">
        <f t="shared" si="140"/>
        <v>88</v>
      </c>
      <c r="GO147" s="2">
        <f t="shared" si="141"/>
        <v>0</v>
      </c>
      <c r="GP147" s="2">
        <f t="shared" si="142"/>
        <v>0</v>
      </c>
      <c r="GQ147" s="2"/>
      <c r="GR147" s="2">
        <v>0</v>
      </c>
      <c r="GS147" s="2">
        <v>3</v>
      </c>
      <c r="GT147" s="2">
        <v>0</v>
      </c>
      <c r="GU147" s="2" t="s">
        <v>6</v>
      </c>
      <c r="GV147" s="2">
        <f t="shared" si="143"/>
        <v>0</v>
      </c>
      <c r="GW147" s="2">
        <v>1</v>
      </c>
      <c r="GX147" s="2">
        <f t="shared" si="144"/>
        <v>0</v>
      </c>
      <c r="GY147" s="2"/>
      <c r="GZ147" s="2"/>
      <c r="HA147" s="2">
        <v>0</v>
      </c>
      <c r="HB147" s="2">
        <v>0</v>
      </c>
      <c r="HC147" s="2">
        <f t="shared" si="145"/>
        <v>0</v>
      </c>
      <c r="HD147" s="2"/>
      <c r="HE147" s="2" t="s">
        <v>6</v>
      </c>
      <c r="HF147" s="2" t="s">
        <v>6</v>
      </c>
      <c r="HG147" s="2"/>
      <c r="HH147" s="2"/>
      <c r="HI147" s="2"/>
      <c r="HJ147" s="2"/>
      <c r="HK147" s="2"/>
      <c r="HL147" s="2"/>
      <c r="HM147" s="2" t="s">
        <v>6</v>
      </c>
      <c r="HN147" s="2" t="s">
        <v>6</v>
      </c>
      <c r="HO147" s="2" t="s">
        <v>6</v>
      </c>
      <c r="HP147" s="2" t="s">
        <v>6</v>
      </c>
      <c r="HQ147" s="2" t="s">
        <v>6</v>
      </c>
      <c r="HR147" s="2"/>
      <c r="HS147" s="2"/>
      <c r="HT147" s="2"/>
      <c r="HU147" s="2"/>
      <c r="HV147" s="2"/>
      <c r="HW147" s="2"/>
      <c r="HX147" s="2"/>
      <c r="HY147" s="2"/>
      <c r="HZ147" s="2"/>
      <c r="IA147" s="2"/>
      <c r="IB147" s="2"/>
      <c r="IC147" s="2"/>
      <c r="ID147" s="2"/>
      <c r="IE147" s="2"/>
      <c r="IF147" s="2">
        <v>-1</v>
      </c>
      <c r="IG147" s="2"/>
      <c r="IH147" s="2"/>
      <c r="II147" s="2"/>
      <c r="IJ147" s="2"/>
      <c r="IK147" s="2">
        <v>0</v>
      </c>
      <c r="IL147" s="2"/>
      <c r="IM147" s="2"/>
      <c r="IN147" s="2"/>
      <c r="IO147" s="2"/>
      <c r="IP147" s="2"/>
      <c r="IQ147" s="2"/>
      <c r="IR147" s="2"/>
      <c r="IS147" s="2"/>
      <c r="IT147" s="2"/>
      <c r="IU147" s="2"/>
    </row>
    <row r="148" spans="1:255" x14ac:dyDescent="0.2">
      <c r="A148">
        <v>18</v>
      </c>
      <c r="B148">
        <v>1</v>
      </c>
      <c r="C148">
        <v>130</v>
      </c>
      <c r="E148" t="s">
        <v>229</v>
      </c>
      <c r="F148" t="e">
        <f>'ТЗ '!#REF!</f>
        <v>#REF!</v>
      </c>
      <c r="G148" t="s">
        <v>79</v>
      </c>
      <c r="H148" t="s">
        <v>45</v>
      </c>
      <c r="I148">
        <f>I124*J148</f>
        <v>14.219999999999999</v>
      </c>
      <c r="J148" s="208">
        <f>'5.Ведомость_списания'!F70</f>
        <v>158</v>
      </c>
      <c r="K148">
        <v>158</v>
      </c>
      <c r="O148">
        <f t="shared" si="109"/>
        <v>813</v>
      </c>
      <c r="P148">
        <f t="shared" si="110"/>
        <v>813</v>
      </c>
      <c r="Q148">
        <f t="shared" si="111"/>
        <v>0</v>
      </c>
      <c r="R148">
        <f t="shared" si="112"/>
        <v>0</v>
      </c>
      <c r="S148">
        <f t="shared" si="113"/>
        <v>0</v>
      </c>
      <c r="T148">
        <f t="shared" si="114"/>
        <v>0</v>
      </c>
      <c r="U148">
        <f t="shared" si="115"/>
        <v>0</v>
      </c>
      <c r="V148">
        <f t="shared" si="116"/>
        <v>0</v>
      </c>
      <c r="W148">
        <f t="shared" si="117"/>
        <v>0</v>
      </c>
      <c r="X148">
        <f t="shared" si="118"/>
        <v>0</v>
      </c>
      <c r="Y148">
        <f t="shared" si="119"/>
        <v>0</v>
      </c>
      <c r="AA148">
        <v>69994509</v>
      </c>
      <c r="AB148">
        <f t="shared" si="120"/>
        <v>7.56</v>
      </c>
      <c r="AC148">
        <f t="shared" si="146"/>
        <v>7.56</v>
      </c>
      <c r="AD148">
        <f t="shared" si="121"/>
        <v>0</v>
      </c>
      <c r="AE148">
        <f t="shared" si="122"/>
        <v>0</v>
      </c>
      <c r="AF148">
        <f t="shared" si="123"/>
        <v>0</v>
      </c>
      <c r="AG148">
        <f t="shared" si="124"/>
        <v>0</v>
      </c>
      <c r="AH148">
        <f t="shared" si="125"/>
        <v>0</v>
      </c>
      <c r="AI148">
        <f t="shared" si="126"/>
        <v>0</v>
      </c>
      <c r="AJ148">
        <f t="shared" si="127"/>
        <v>0</v>
      </c>
      <c r="AK148">
        <v>7.5600000000000005</v>
      </c>
      <c r="AL148">
        <v>7.5600000000000005</v>
      </c>
      <c r="AM148">
        <v>0</v>
      </c>
      <c r="AN148">
        <v>0</v>
      </c>
      <c r="AO148">
        <v>0</v>
      </c>
      <c r="AP148">
        <v>0</v>
      </c>
      <c r="AQ148">
        <v>0</v>
      </c>
      <c r="AR148">
        <v>0</v>
      </c>
      <c r="AS148">
        <v>0</v>
      </c>
      <c r="AT148">
        <v>0</v>
      </c>
      <c r="AU148">
        <v>0</v>
      </c>
      <c r="AV148">
        <v>1</v>
      </c>
      <c r="AW148">
        <v>1</v>
      </c>
      <c r="AZ148">
        <v>1</v>
      </c>
      <c r="BA148">
        <v>1</v>
      </c>
      <c r="BB148">
        <v>1</v>
      </c>
      <c r="BC148">
        <v>7.56</v>
      </c>
      <c r="BD148" t="s">
        <v>6</v>
      </c>
      <c r="BE148" t="s">
        <v>6</v>
      </c>
      <c r="BF148" t="s">
        <v>6</v>
      </c>
      <c r="BG148" t="s">
        <v>6</v>
      </c>
      <c r="BH148">
        <v>3</v>
      </c>
      <c r="BI148">
        <v>1</v>
      </c>
      <c r="BJ148" t="s">
        <v>231</v>
      </c>
      <c r="BM148">
        <v>500001</v>
      </c>
      <c r="BN148">
        <v>0</v>
      </c>
      <c r="BO148" t="s">
        <v>6</v>
      </c>
      <c r="BP148">
        <v>0</v>
      </c>
      <c r="BQ148">
        <v>20</v>
      </c>
      <c r="BR148">
        <v>0</v>
      </c>
      <c r="BS148">
        <v>1</v>
      </c>
      <c r="BT148">
        <v>1</v>
      </c>
      <c r="BU148">
        <v>1</v>
      </c>
      <c r="BV148">
        <v>1</v>
      </c>
      <c r="BW148">
        <v>1</v>
      </c>
      <c r="BX148">
        <v>1</v>
      </c>
      <c r="BY148" t="s">
        <v>6</v>
      </c>
      <c r="BZ148">
        <v>0</v>
      </c>
      <c r="CA148">
        <v>0</v>
      </c>
      <c r="CB148" t="s">
        <v>6</v>
      </c>
      <c r="CE148">
        <v>0</v>
      </c>
      <c r="CF148">
        <v>0</v>
      </c>
      <c r="CG148">
        <v>0</v>
      </c>
      <c r="CM148">
        <v>0</v>
      </c>
      <c r="CN148" t="s">
        <v>6</v>
      </c>
      <c r="CO148">
        <v>0</v>
      </c>
      <c r="CP148">
        <f t="shared" si="128"/>
        <v>813</v>
      </c>
      <c r="CQ148">
        <f t="shared" si="129"/>
        <v>57.153599999999997</v>
      </c>
      <c r="CR148">
        <f t="shared" si="130"/>
        <v>0</v>
      </c>
      <c r="CS148">
        <f t="shared" si="131"/>
        <v>0</v>
      </c>
      <c r="CT148">
        <f t="shared" si="132"/>
        <v>0</v>
      </c>
      <c r="CU148">
        <f t="shared" si="133"/>
        <v>0</v>
      </c>
      <c r="CV148">
        <f t="shared" si="134"/>
        <v>0</v>
      </c>
      <c r="CW148">
        <f t="shared" si="135"/>
        <v>0</v>
      </c>
      <c r="CX148">
        <f t="shared" si="136"/>
        <v>0</v>
      </c>
      <c r="CY148">
        <f>(S148+R148)*(BZ148/100)</f>
        <v>0</v>
      </c>
      <c r="CZ148">
        <f>(S148+R148)*(CA148/100)</f>
        <v>0</v>
      </c>
      <c r="DC148" t="s">
        <v>6</v>
      </c>
      <c r="DD148" t="s">
        <v>6</v>
      </c>
      <c r="DE148" t="s">
        <v>6</v>
      </c>
      <c r="DF148" t="s">
        <v>6</v>
      </c>
      <c r="DG148" t="s">
        <v>6</v>
      </c>
      <c r="DH148" t="s">
        <v>6</v>
      </c>
      <c r="DI148" t="s">
        <v>6</v>
      </c>
      <c r="DJ148" t="s">
        <v>6</v>
      </c>
      <c r="DK148" t="s">
        <v>6</v>
      </c>
      <c r="DL148" t="s">
        <v>6</v>
      </c>
      <c r="DM148" t="s">
        <v>6</v>
      </c>
      <c r="DN148">
        <v>0</v>
      </c>
      <c r="DO148">
        <v>0</v>
      </c>
      <c r="DP148">
        <v>1</v>
      </c>
      <c r="DQ148">
        <v>1</v>
      </c>
      <c r="DU148">
        <v>1003</v>
      </c>
      <c r="DV148" t="s">
        <v>45</v>
      </c>
      <c r="DW148" t="e">
        <f>'ТЗ '!#REF!</f>
        <v>#REF!</v>
      </c>
      <c r="DX148">
        <v>1</v>
      </c>
      <c r="DZ148" t="s">
        <v>6</v>
      </c>
      <c r="EA148" t="s">
        <v>6</v>
      </c>
      <c r="EB148" t="s">
        <v>6</v>
      </c>
      <c r="EC148" t="s">
        <v>6</v>
      </c>
      <c r="EE148">
        <v>35949445</v>
      </c>
      <c r="EF148">
        <v>20</v>
      </c>
      <c r="EG148" t="s">
        <v>31</v>
      </c>
      <c r="EH148">
        <v>0</v>
      </c>
      <c r="EI148" t="s">
        <v>6</v>
      </c>
      <c r="EJ148">
        <v>1</v>
      </c>
      <c r="EK148">
        <v>500001</v>
      </c>
      <c r="EL148" t="s">
        <v>32</v>
      </c>
      <c r="EM148" t="s">
        <v>33</v>
      </c>
      <c r="EO148" t="s">
        <v>6</v>
      </c>
      <c r="EQ148">
        <v>0</v>
      </c>
      <c r="ER148">
        <v>54.64</v>
      </c>
      <c r="ES148">
        <v>7.5600000000000005</v>
      </c>
      <c r="ET148">
        <v>0</v>
      </c>
      <c r="EU148">
        <v>0</v>
      </c>
      <c r="EV148">
        <v>0</v>
      </c>
      <c r="EW148">
        <v>0</v>
      </c>
      <c r="EX148">
        <v>0</v>
      </c>
      <c r="EZ148">
        <v>5</v>
      </c>
      <c r="FC148">
        <v>0</v>
      </c>
      <c r="FD148">
        <v>18</v>
      </c>
      <c r="FF148">
        <v>54.64</v>
      </c>
      <c r="FQ148">
        <v>0</v>
      </c>
      <c r="FR148">
        <f t="shared" si="137"/>
        <v>0</v>
      </c>
      <c r="FS148">
        <v>0</v>
      </c>
      <c r="FX148">
        <v>0</v>
      </c>
      <c r="FY148">
        <v>0</v>
      </c>
      <c r="GA148" t="s">
        <v>81</v>
      </c>
      <c r="GD148">
        <v>1</v>
      </c>
      <c r="GF148">
        <v>1720820957</v>
      </c>
      <c r="GG148">
        <v>2</v>
      </c>
      <c r="GH148">
        <v>3</v>
      </c>
      <c r="GI148">
        <v>5</v>
      </c>
      <c r="GJ148">
        <v>0</v>
      </c>
      <c r="GK148">
        <v>0</v>
      </c>
      <c r="GL148">
        <f t="shared" si="138"/>
        <v>0</v>
      </c>
      <c r="GM148">
        <f t="shared" si="139"/>
        <v>813</v>
      </c>
      <c r="GN148">
        <f t="shared" si="140"/>
        <v>813</v>
      </c>
      <c r="GO148">
        <f t="shared" si="141"/>
        <v>0</v>
      </c>
      <c r="GP148">
        <f t="shared" si="142"/>
        <v>0</v>
      </c>
      <c r="GR148">
        <v>1</v>
      </c>
      <c r="GS148">
        <v>1</v>
      </c>
      <c r="GT148">
        <v>0</v>
      </c>
      <c r="GU148" t="s">
        <v>6</v>
      </c>
      <c r="GV148">
        <f t="shared" si="143"/>
        <v>0</v>
      </c>
      <c r="GW148">
        <v>1</v>
      </c>
      <c r="GX148">
        <f t="shared" si="144"/>
        <v>0</v>
      </c>
      <c r="HA148">
        <v>0</v>
      </c>
      <c r="HB148">
        <v>0</v>
      </c>
      <c r="HC148">
        <f t="shared" si="145"/>
        <v>0</v>
      </c>
      <c r="HE148" t="s">
        <v>35</v>
      </c>
      <c r="HF148" t="s">
        <v>36</v>
      </c>
      <c r="HM148" t="s">
        <v>6</v>
      </c>
      <c r="HN148" t="s">
        <v>6</v>
      </c>
      <c r="HO148" t="s">
        <v>6</v>
      </c>
      <c r="HP148" t="s">
        <v>6</v>
      </c>
      <c r="HQ148" t="s">
        <v>6</v>
      </c>
      <c r="IF148">
        <v>-1</v>
      </c>
      <c r="IK148">
        <v>0</v>
      </c>
    </row>
    <row r="149" spans="1:255" x14ac:dyDescent="0.2">
      <c r="A149" s="2">
        <v>18</v>
      </c>
      <c r="B149" s="2">
        <v>1</v>
      </c>
      <c r="C149" s="2">
        <v>113</v>
      </c>
      <c r="D149" s="2"/>
      <c r="E149" s="2" t="s">
        <v>18</v>
      </c>
      <c r="F149" s="2" t="s">
        <v>232</v>
      </c>
      <c r="G149" s="2" t="s">
        <v>233</v>
      </c>
      <c r="H149" s="2" t="s">
        <v>45</v>
      </c>
      <c r="I149" s="2">
        <f>I123*J149</f>
        <v>22.86</v>
      </c>
      <c r="J149" s="2">
        <v>254</v>
      </c>
      <c r="K149" s="2">
        <v>254</v>
      </c>
      <c r="L149" s="2"/>
      <c r="M149" s="2"/>
      <c r="N149" s="2"/>
      <c r="O149" s="2">
        <f t="shared" si="109"/>
        <v>158</v>
      </c>
      <c r="P149" s="2">
        <f t="shared" si="110"/>
        <v>158</v>
      </c>
      <c r="Q149" s="2">
        <f t="shared" si="111"/>
        <v>0</v>
      </c>
      <c r="R149" s="2">
        <f t="shared" si="112"/>
        <v>0</v>
      </c>
      <c r="S149" s="2">
        <f t="shared" si="113"/>
        <v>0</v>
      </c>
      <c r="T149" s="2">
        <f t="shared" si="114"/>
        <v>0</v>
      </c>
      <c r="U149" s="2">
        <f t="shared" si="115"/>
        <v>0</v>
      </c>
      <c r="V149" s="2">
        <f t="shared" si="116"/>
        <v>0</v>
      </c>
      <c r="W149" s="2">
        <f t="shared" si="117"/>
        <v>0</v>
      </c>
      <c r="X149" s="2">
        <f t="shared" si="118"/>
        <v>0</v>
      </c>
      <c r="Y149" s="2">
        <f t="shared" si="119"/>
        <v>0</v>
      </c>
      <c r="Z149" s="2"/>
      <c r="AA149" s="2">
        <v>69994508</v>
      </c>
      <c r="AB149" s="2">
        <f t="shared" si="120"/>
        <v>6.91</v>
      </c>
      <c r="AC149" s="2">
        <f t="shared" si="146"/>
        <v>6.91</v>
      </c>
      <c r="AD149" s="2">
        <f t="shared" si="121"/>
        <v>0</v>
      </c>
      <c r="AE149" s="2">
        <f t="shared" si="122"/>
        <v>0</v>
      </c>
      <c r="AF149" s="2">
        <f t="shared" si="123"/>
        <v>0</v>
      </c>
      <c r="AG149" s="2">
        <f t="shared" si="124"/>
        <v>0</v>
      </c>
      <c r="AH149" s="2">
        <f t="shared" si="125"/>
        <v>0</v>
      </c>
      <c r="AI149" s="2">
        <f t="shared" si="126"/>
        <v>0</v>
      </c>
      <c r="AJ149" s="2">
        <f t="shared" si="127"/>
        <v>0</v>
      </c>
      <c r="AK149" s="2">
        <v>6.91</v>
      </c>
      <c r="AL149" s="110">
        <f>'1.Лок.смета.и.Акт'!F238</f>
        <v>6.91</v>
      </c>
      <c r="AM149" s="2">
        <v>0</v>
      </c>
      <c r="AN149" s="2">
        <v>0</v>
      </c>
      <c r="AO149" s="2">
        <v>0</v>
      </c>
      <c r="AP149" s="2">
        <v>0</v>
      </c>
      <c r="AQ149" s="2">
        <v>0</v>
      </c>
      <c r="AR149" s="2">
        <v>0</v>
      </c>
      <c r="AS149" s="2">
        <v>0</v>
      </c>
      <c r="AT149" s="2">
        <v>0</v>
      </c>
      <c r="AU149" s="2">
        <v>0</v>
      </c>
      <c r="AV149" s="2">
        <v>1</v>
      </c>
      <c r="AW149" s="2">
        <v>1</v>
      </c>
      <c r="AX149" s="2"/>
      <c r="AY149" s="2"/>
      <c r="AZ149" s="2">
        <v>1</v>
      </c>
      <c r="BA149" s="2">
        <v>1</v>
      </c>
      <c r="BB149" s="2">
        <v>1</v>
      </c>
      <c r="BC149" s="2">
        <v>1</v>
      </c>
      <c r="BD149" s="2" t="s">
        <v>6</v>
      </c>
      <c r="BE149" s="2" t="s">
        <v>6</v>
      </c>
      <c r="BF149" s="2" t="s">
        <v>6</v>
      </c>
      <c r="BG149" s="2" t="s">
        <v>6</v>
      </c>
      <c r="BH149" s="2">
        <v>3</v>
      </c>
      <c r="BI149" s="2">
        <v>1</v>
      </c>
      <c r="BJ149" s="2" t="s">
        <v>234</v>
      </c>
      <c r="BK149" s="2"/>
      <c r="BL149" s="2"/>
      <c r="BM149" s="2">
        <v>500001</v>
      </c>
      <c r="BN149" s="2">
        <v>0</v>
      </c>
      <c r="BO149" s="2" t="s">
        <v>6</v>
      </c>
      <c r="BP149" s="2">
        <v>0</v>
      </c>
      <c r="BQ149" s="2">
        <v>20</v>
      </c>
      <c r="BR149" s="2">
        <v>0</v>
      </c>
      <c r="BS149" s="2">
        <v>1</v>
      </c>
      <c r="BT149" s="2">
        <v>1</v>
      </c>
      <c r="BU149" s="2">
        <v>1</v>
      </c>
      <c r="BV149" s="2">
        <v>1</v>
      </c>
      <c r="BW149" s="2">
        <v>1</v>
      </c>
      <c r="BX149" s="2">
        <v>1</v>
      </c>
      <c r="BY149" s="2" t="s">
        <v>6</v>
      </c>
      <c r="BZ149" s="2">
        <v>0</v>
      </c>
      <c r="CA149" s="2">
        <v>0</v>
      </c>
      <c r="CB149" s="2" t="s">
        <v>6</v>
      </c>
      <c r="CC149" s="2"/>
      <c r="CD149" s="2"/>
      <c r="CE149" s="2">
        <v>0</v>
      </c>
      <c r="CF149" s="2">
        <v>0</v>
      </c>
      <c r="CG149" s="2">
        <v>0</v>
      </c>
      <c r="CH149" s="2"/>
      <c r="CI149" s="2"/>
      <c r="CJ149" s="2"/>
      <c r="CK149" s="2"/>
      <c r="CL149" s="2"/>
      <c r="CM149" s="2">
        <v>0</v>
      </c>
      <c r="CN149" s="2" t="s">
        <v>6</v>
      </c>
      <c r="CO149" s="2">
        <v>0</v>
      </c>
      <c r="CP149" s="2">
        <f t="shared" si="128"/>
        <v>158</v>
      </c>
      <c r="CQ149" s="2">
        <f t="shared" si="129"/>
        <v>6.91</v>
      </c>
      <c r="CR149" s="2">
        <f t="shared" si="130"/>
        <v>0</v>
      </c>
      <c r="CS149" s="2">
        <f t="shared" si="131"/>
        <v>0</v>
      </c>
      <c r="CT149" s="2">
        <f t="shared" si="132"/>
        <v>0</v>
      </c>
      <c r="CU149" s="2">
        <f t="shared" si="133"/>
        <v>0</v>
      </c>
      <c r="CV149" s="2">
        <f t="shared" si="134"/>
        <v>0</v>
      </c>
      <c r="CW149" s="2">
        <f t="shared" si="135"/>
        <v>0</v>
      </c>
      <c r="CX149" s="2">
        <f t="shared" si="136"/>
        <v>0</v>
      </c>
      <c r="CY149" s="2">
        <f>(((S149+(R149*IF(0,0,1)))*AT149)/100)</f>
        <v>0</v>
      </c>
      <c r="CZ149" s="2">
        <f>(((S149+(R149*IF(0,0,1)))*AU149)/100)</f>
        <v>0</v>
      </c>
      <c r="DA149" s="2"/>
      <c r="DB149" s="2"/>
      <c r="DC149" s="2" t="s">
        <v>6</v>
      </c>
      <c r="DD149" s="2" t="s">
        <v>6</v>
      </c>
      <c r="DE149" s="2" t="s">
        <v>6</v>
      </c>
      <c r="DF149" s="2" t="s">
        <v>6</v>
      </c>
      <c r="DG149" s="2" t="s">
        <v>6</v>
      </c>
      <c r="DH149" s="2" t="s">
        <v>6</v>
      </c>
      <c r="DI149" s="2" t="s">
        <v>6</v>
      </c>
      <c r="DJ149" s="2" t="s">
        <v>6</v>
      </c>
      <c r="DK149" s="2" t="s">
        <v>6</v>
      </c>
      <c r="DL149" s="2" t="s">
        <v>6</v>
      </c>
      <c r="DM149" s="2" t="s">
        <v>6</v>
      </c>
      <c r="DN149" s="2">
        <v>0</v>
      </c>
      <c r="DO149" s="2">
        <v>0</v>
      </c>
      <c r="DP149" s="2">
        <v>1</v>
      </c>
      <c r="DQ149" s="2">
        <v>1</v>
      </c>
      <c r="DR149" s="2"/>
      <c r="DS149" s="2"/>
      <c r="DT149" s="2"/>
      <c r="DU149" s="2">
        <v>1003</v>
      </c>
      <c r="DV149" s="2" t="s">
        <v>45</v>
      </c>
      <c r="DW149" s="2" t="s">
        <v>45</v>
      </c>
      <c r="DX149" s="2">
        <v>1</v>
      </c>
      <c r="DY149" s="2"/>
      <c r="DZ149" s="2" t="s">
        <v>6</v>
      </c>
      <c r="EA149" s="2" t="s">
        <v>6</v>
      </c>
      <c r="EB149" s="2" t="s">
        <v>6</v>
      </c>
      <c r="EC149" s="2" t="s">
        <v>6</v>
      </c>
      <c r="ED149" s="2"/>
      <c r="EE149" s="2">
        <v>35949445</v>
      </c>
      <c r="EF149" s="2">
        <v>20</v>
      </c>
      <c r="EG149" s="2" t="s">
        <v>31</v>
      </c>
      <c r="EH149" s="2">
        <v>0</v>
      </c>
      <c r="EI149" s="2" t="s">
        <v>6</v>
      </c>
      <c r="EJ149" s="2">
        <v>1</v>
      </c>
      <c r="EK149" s="2">
        <v>500001</v>
      </c>
      <c r="EL149" s="2" t="s">
        <v>32</v>
      </c>
      <c r="EM149" s="2" t="s">
        <v>33</v>
      </c>
      <c r="EN149" s="2"/>
      <c r="EO149" s="2" t="s">
        <v>6</v>
      </c>
      <c r="EP149" s="2"/>
      <c r="EQ149" s="2">
        <v>0</v>
      </c>
      <c r="ER149" s="2">
        <v>6.91</v>
      </c>
      <c r="ES149" s="110">
        <f>'1.Лок.смета.и.Акт'!F238</f>
        <v>6.91</v>
      </c>
      <c r="ET149" s="2">
        <v>0</v>
      </c>
      <c r="EU149" s="2">
        <v>0</v>
      </c>
      <c r="EV149" s="2">
        <v>0</v>
      </c>
      <c r="EW149" s="2">
        <v>0</v>
      </c>
      <c r="EX149" s="2">
        <v>0</v>
      </c>
      <c r="EY149" s="2"/>
      <c r="EZ149" s="2"/>
      <c r="FA149" s="2"/>
      <c r="FB149" s="2"/>
      <c r="FC149" s="2"/>
      <c r="FD149" s="2"/>
      <c r="FE149" s="2"/>
      <c r="FF149" s="2"/>
      <c r="FG149" s="2"/>
      <c r="FH149" s="2"/>
      <c r="FI149" s="2"/>
      <c r="FJ149" s="2"/>
      <c r="FK149" s="2"/>
      <c r="FL149" s="2"/>
      <c r="FM149" s="2"/>
      <c r="FN149" s="2"/>
      <c r="FO149" s="2"/>
      <c r="FP149" s="2"/>
      <c r="FQ149" s="2">
        <v>0</v>
      </c>
      <c r="FR149" s="2">
        <f t="shared" si="137"/>
        <v>0</v>
      </c>
      <c r="FS149" s="2">
        <v>0</v>
      </c>
      <c r="FT149" s="2"/>
      <c r="FU149" s="2"/>
      <c r="FV149" s="2"/>
      <c r="FW149" s="2"/>
      <c r="FX149" s="2">
        <v>0</v>
      </c>
      <c r="FY149" s="2">
        <v>0</v>
      </c>
      <c r="FZ149" s="2"/>
      <c r="GA149" s="2" t="s">
        <v>6</v>
      </c>
      <c r="GB149" s="2"/>
      <c r="GC149" s="2"/>
      <c r="GD149" s="2">
        <v>1</v>
      </c>
      <c r="GE149" s="2"/>
      <c r="GF149" s="2">
        <v>78730886</v>
      </c>
      <c r="GG149" s="2">
        <v>2</v>
      </c>
      <c r="GH149" s="2">
        <v>1</v>
      </c>
      <c r="GI149" s="2">
        <v>-2</v>
      </c>
      <c r="GJ149" s="2">
        <v>0</v>
      </c>
      <c r="GK149" s="2">
        <v>0</v>
      </c>
      <c r="GL149" s="2">
        <f t="shared" si="138"/>
        <v>0</v>
      </c>
      <c r="GM149" s="2">
        <f t="shared" si="139"/>
        <v>158</v>
      </c>
      <c r="GN149" s="2">
        <f t="shared" si="140"/>
        <v>158</v>
      </c>
      <c r="GO149" s="2">
        <f t="shared" si="141"/>
        <v>0</v>
      </c>
      <c r="GP149" s="2">
        <f t="shared" si="142"/>
        <v>0</v>
      </c>
      <c r="GQ149" s="2"/>
      <c r="GR149" s="2">
        <v>0</v>
      </c>
      <c r="GS149" s="2">
        <v>3</v>
      </c>
      <c r="GT149" s="2">
        <v>0</v>
      </c>
      <c r="GU149" s="2" t="s">
        <v>6</v>
      </c>
      <c r="GV149" s="2">
        <f t="shared" si="143"/>
        <v>0</v>
      </c>
      <c r="GW149" s="2">
        <v>1</v>
      </c>
      <c r="GX149" s="2">
        <f t="shared" si="144"/>
        <v>0</v>
      </c>
      <c r="GY149" s="2"/>
      <c r="GZ149" s="2"/>
      <c r="HA149" s="2">
        <v>0</v>
      </c>
      <c r="HB149" s="2">
        <v>0</v>
      </c>
      <c r="HC149" s="2">
        <f t="shared" si="145"/>
        <v>0</v>
      </c>
      <c r="HD149" s="2"/>
      <c r="HE149" s="2" t="s">
        <v>6</v>
      </c>
      <c r="HF149" s="2" t="s">
        <v>6</v>
      </c>
      <c r="HG149" s="2"/>
      <c r="HH149" s="2"/>
      <c r="HI149" s="2"/>
      <c r="HJ149" s="2"/>
      <c r="HK149" s="2"/>
      <c r="HL149" s="2"/>
      <c r="HM149" s="2" t="s">
        <v>6</v>
      </c>
      <c r="HN149" s="2" t="s">
        <v>6</v>
      </c>
      <c r="HO149" s="2" t="s">
        <v>6</v>
      </c>
      <c r="HP149" s="2" t="s">
        <v>6</v>
      </c>
      <c r="HQ149" s="2" t="s">
        <v>6</v>
      </c>
      <c r="HR149" s="2"/>
      <c r="HS149" s="2"/>
      <c r="HT149" s="2"/>
      <c r="HU149" s="2"/>
      <c r="HV149" s="2"/>
      <c r="HW149" s="2"/>
      <c r="HX149" s="2"/>
      <c r="HY149" s="2"/>
      <c r="HZ149" s="2"/>
      <c r="IA149" s="2"/>
      <c r="IB149" s="2"/>
      <c r="IC149" s="2"/>
      <c r="ID149" s="2"/>
      <c r="IE149" s="2"/>
      <c r="IF149" s="2">
        <v>-1</v>
      </c>
      <c r="IG149" s="2"/>
      <c r="IH149" s="2"/>
      <c r="II149" s="2"/>
      <c r="IJ149" s="2"/>
      <c r="IK149" s="2">
        <v>0</v>
      </c>
      <c r="IL149" s="2"/>
      <c r="IM149" s="2"/>
      <c r="IN149" s="2"/>
      <c r="IO149" s="2"/>
      <c r="IP149" s="2"/>
      <c r="IQ149" s="2"/>
      <c r="IR149" s="2"/>
      <c r="IS149" s="2"/>
      <c r="IT149" s="2"/>
      <c r="IU149" s="2"/>
    </row>
    <row r="150" spans="1:255" x14ac:dyDescent="0.2">
      <c r="A150">
        <v>18</v>
      </c>
      <c r="B150">
        <v>1</v>
      </c>
      <c r="C150">
        <v>131</v>
      </c>
      <c r="E150" t="s">
        <v>18</v>
      </c>
      <c r="F150" t="e">
        <f>'ТЗ '!#REF!</f>
        <v>#REF!</v>
      </c>
      <c r="G150" t="s">
        <v>233</v>
      </c>
      <c r="H150" t="s">
        <v>45</v>
      </c>
      <c r="I150">
        <f>I124*J150</f>
        <v>22.86</v>
      </c>
      <c r="J150" s="208">
        <f>'5.Ведомость_списания'!F71</f>
        <v>254</v>
      </c>
      <c r="K150">
        <v>254</v>
      </c>
      <c r="O150">
        <f t="shared" si="109"/>
        <v>1307</v>
      </c>
      <c r="P150">
        <f t="shared" si="110"/>
        <v>1307</v>
      </c>
      <c r="Q150">
        <f t="shared" si="111"/>
        <v>0</v>
      </c>
      <c r="R150">
        <f t="shared" si="112"/>
        <v>0</v>
      </c>
      <c r="S150">
        <f t="shared" si="113"/>
        <v>0</v>
      </c>
      <c r="T150">
        <f t="shared" si="114"/>
        <v>0</v>
      </c>
      <c r="U150">
        <f t="shared" si="115"/>
        <v>0</v>
      </c>
      <c r="V150">
        <f t="shared" si="116"/>
        <v>0</v>
      </c>
      <c r="W150">
        <f t="shared" si="117"/>
        <v>0</v>
      </c>
      <c r="X150">
        <f t="shared" si="118"/>
        <v>0</v>
      </c>
      <c r="Y150">
        <f t="shared" si="119"/>
        <v>0</v>
      </c>
      <c r="AA150">
        <v>69994509</v>
      </c>
      <c r="AB150">
        <f t="shared" si="120"/>
        <v>7.56</v>
      </c>
      <c r="AC150">
        <f t="shared" si="146"/>
        <v>7.56</v>
      </c>
      <c r="AD150">
        <f t="shared" si="121"/>
        <v>0</v>
      </c>
      <c r="AE150">
        <f t="shared" si="122"/>
        <v>0</v>
      </c>
      <c r="AF150">
        <f t="shared" si="123"/>
        <v>0</v>
      </c>
      <c r="AG150">
        <f t="shared" si="124"/>
        <v>0</v>
      </c>
      <c r="AH150">
        <f t="shared" si="125"/>
        <v>0</v>
      </c>
      <c r="AI150">
        <f t="shared" si="126"/>
        <v>0</v>
      </c>
      <c r="AJ150">
        <f t="shared" si="127"/>
        <v>0</v>
      </c>
      <c r="AK150">
        <v>7.5600000000000005</v>
      </c>
      <c r="AL150">
        <v>7.5600000000000005</v>
      </c>
      <c r="AM150">
        <v>0</v>
      </c>
      <c r="AN150">
        <v>0</v>
      </c>
      <c r="AO150">
        <v>0</v>
      </c>
      <c r="AP150">
        <v>0</v>
      </c>
      <c r="AQ150">
        <v>0</v>
      </c>
      <c r="AR150">
        <v>0</v>
      </c>
      <c r="AS150">
        <v>0</v>
      </c>
      <c r="AT150">
        <v>0</v>
      </c>
      <c r="AU150">
        <v>0</v>
      </c>
      <c r="AV150">
        <v>1</v>
      </c>
      <c r="AW150">
        <v>1</v>
      </c>
      <c r="AZ150">
        <v>1</v>
      </c>
      <c r="BA150">
        <v>1</v>
      </c>
      <c r="BB150">
        <v>1</v>
      </c>
      <c r="BC150">
        <v>7.56</v>
      </c>
      <c r="BD150" t="s">
        <v>6</v>
      </c>
      <c r="BE150" t="s">
        <v>6</v>
      </c>
      <c r="BF150" t="s">
        <v>6</v>
      </c>
      <c r="BG150" t="s">
        <v>6</v>
      </c>
      <c r="BH150">
        <v>3</v>
      </c>
      <c r="BI150">
        <v>1</v>
      </c>
      <c r="BJ150" t="s">
        <v>234</v>
      </c>
      <c r="BM150">
        <v>500001</v>
      </c>
      <c r="BN150">
        <v>0</v>
      </c>
      <c r="BO150" t="s">
        <v>6</v>
      </c>
      <c r="BP150">
        <v>0</v>
      </c>
      <c r="BQ150">
        <v>20</v>
      </c>
      <c r="BR150">
        <v>0</v>
      </c>
      <c r="BS150">
        <v>1</v>
      </c>
      <c r="BT150">
        <v>1</v>
      </c>
      <c r="BU150">
        <v>1</v>
      </c>
      <c r="BV150">
        <v>1</v>
      </c>
      <c r="BW150">
        <v>1</v>
      </c>
      <c r="BX150">
        <v>1</v>
      </c>
      <c r="BY150" t="s">
        <v>6</v>
      </c>
      <c r="BZ150">
        <v>0</v>
      </c>
      <c r="CA150">
        <v>0</v>
      </c>
      <c r="CB150" t="s">
        <v>6</v>
      </c>
      <c r="CE150">
        <v>0</v>
      </c>
      <c r="CF150">
        <v>0</v>
      </c>
      <c r="CG150">
        <v>0</v>
      </c>
      <c r="CM150">
        <v>0</v>
      </c>
      <c r="CN150" t="s">
        <v>6</v>
      </c>
      <c r="CO150">
        <v>0</v>
      </c>
      <c r="CP150">
        <f t="shared" si="128"/>
        <v>1307</v>
      </c>
      <c r="CQ150">
        <f t="shared" si="129"/>
        <v>57.153599999999997</v>
      </c>
      <c r="CR150">
        <f t="shared" si="130"/>
        <v>0</v>
      </c>
      <c r="CS150">
        <f t="shared" si="131"/>
        <v>0</v>
      </c>
      <c r="CT150">
        <f t="shared" si="132"/>
        <v>0</v>
      </c>
      <c r="CU150">
        <f t="shared" si="133"/>
        <v>0</v>
      </c>
      <c r="CV150">
        <f t="shared" si="134"/>
        <v>0</v>
      </c>
      <c r="CW150">
        <f t="shared" si="135"/>
        <v>0</v>
      </c>
      <c r="CX150">
        <f t="shared" si="136"/>
        <v>0</v>
      </c>
      <c r="CY150">
        <f>(S150+R150)*(BZ150/100)</f>
        <v>0</v>
      </c>
      <c r="CZ150">
        <f>(S150+R150)*(CA150/100)</f>
        <v>0</v>
      </c>
      <c r="DC150" t="s">
        <v>6</v>
      </c>
      <c r="DD150" t="s">
        <v>6</v>
      </c>
      <c r="DE150" t="s">
        <v>6</v>
      </c>
      <c r="DF150" t="s">
        <v>6</v>
      </c>
      <c r="DG150" t="s">
        <v>6</v>
      </c>
      <c r="DH150" t="s">
        <v>6</v>
      </c>
      <c r="DI150" t="s">
        <v>6</v>
      </c>
      <c r="DJ150" t="s">
        <v>6</v>
      </c>
      <c r="DK150" t="s">
        <v>6</v>
      </c>
      <c r="DL150" t="s">
        <v>6</v>
      </c>
      <c r="DM150" t="s">
        <v>6</v>
      </c>
      <c r="DN150">
        <v>0</v>
      </c>
      <c r="DO150">
        <v>0</v>
      </c>
      <c r="DP150">
        <v>1</v>
      </c>
      <c r="DQ150">
        <v>1</v>
      </c>
      <c r="DU150">
        <v>1003</v>
      </c>
      <c r="DV150" t="s">
        <v>45</v>
      </c>
      <c r="DW150" t="e">
        <f>'ТЗ '!#REF!</f>
        <v>#REF!</v>
      </c>
      <c r="DX150">
        <v>1</v>
      </c>
      <c r="DZ150" t="s">
        <v>6</v>
      </c>
      <c r="EA150" t="s">
        <v>6</v>
      </c>
      <c r="EB150" t="s">
        <v>6</v>
      </c>
      <c r="EC150" t="s">
        <v>6</v>
      </c>
      <c r="EE150">
        <v>35949445</v>
      </c>
      <c r="EF150">
        <v>20</v>
      </c>
      <c r="EG150" t="s">
        <v>31</v>
      </c>
      <c r="EH150">
        <v>0</v>
      </c>
      <c r="EI150" t="s">
        <v>6</v>
      </c>
      <c r="EJ150">
        <v>1</v>
      </c>
      <c r="EK150">
        <v>500001</v>
      </c>
      <c r="EL150" t="s">
        <v>32</v>
      </c>
      <c r="EM150" t="s">
        <v>33</v>
      </c>
      <c r="EO150" t="s">
        <v>6</v>
      </c>
      <c r="EQ150">
        <v>0</v>
      </c>
      <c r="ER150">
        <v>54.64</v>
      </c>
      <c r="ES150">
        <v>7.5600000000000005</v>
      </c>
      <c r="ET150">
        <v>0</v>
      </c>
      <c r="EU150">
        <v>0</v>
      </c>
      <c r="EV150">
        <v>0</v>
      </c>
      <c r="EW150">
        <v>0</v>
      </c>
      <c r="EX150">
        <v>0</v>
      </c>
      <c r="EZ150">
        <v>5</v>
      </c>
      <c r="FC150">
        <v>0</v>
      </c>
      <c r="FD150">
        <v>18</v>
      </c>
      <c r="FF150">
        <v>54.64</v>
      </c>
      <c r="FQ150">
        <v>0</v>
      </c>
      <c r="FR150">
        <f t="shared" si="137"/>
        <v>0</v>
      </c>
      <c r="FS150">
        <v>0</v>
      </c>
      <c r="FX150">
        <v>0</v>
      </c>
      <c r="FY150">
        <v>0</v>
      </c>
      <c r="GA150" t="s">
        <v>81</v>
      </c>
      <c r="GD150">
        <v>1</v>
      </c>
      <c r="GF150">
        <v>78730886</v>
      </c>
      <c r="GG150">
        <v>2</v>
      </c>
      <c r="GH150">
        <v>3</v>
      </c>
      <c r="GI150">
        <v>5</v>
      </c>
      <c r="GJ150">
        <v>0</v>
      </c>
      <c r="GK150">
        <v>0</v>
      </c>
      <c r="GL150">
        <f t="shared" si="138"/>
        <v>0</v>
      </c>
      <c r="GM150">
        <f t="shared" si="139"/>
        <v>1307</v>
      </c>
      <c r="GN150">
        <f t="shared" si="140"/>
        <v>1307</v>
      </c>
      <c r="GO150">
        <f t="shared" si="141"/>
        <v>0</v>
      </c>
      <c r="GP150">
        <f t="shared" si="142"/>
        <v>0</v>
      </c>
      <c r="GR150">
        <v>1</v>
      </c>
      <c r="GS150">
        <v>1</v>
      </c>
      <c r="GT150">
        <v>0</v>
      </c>
      <c r="GU150" t="s">
        <v>6</v>
      </c>
      <c r="GV150">
        <f t="shared" si="143"/>
        <v>0</v>
      </c>
      <c r="GW150">
        <v>1</v>
      </c>
      <c r="GX150">
        <f t="shared" si="144"/>
        <v>0</v>
      </c>
      <c r="HA150">
        <v>0</v>
      </c>
      <c r="HB150">
        <v>0</v>
      </c>
      <c r="HC150">
        <f t="shared" si="145"/>
        <v>0</v>
      </c>
      <c r="HE150" t="s">
        <v>35</v>
      </c>
      <c r="HF150" t="s">
        <v>36</v>
      </c>
      <c r="HM150" t="s">
        <v>6</v>
      </c>
      <c r="HN150" t="s">
        <v>6</v>
      </c>
      <c r="HO150" t="s">
        <v>6</v>
      </c>
      <c r="HP150" t="s">
        <v>6</v>
      </c>
      <c r="HQ150" t="s">
        <v>6</v>
      </c>
      <c r="IF150">
        <v>-1</v>
      </c>
      <c r="IK150">
        <v>0</v>
      </c>
    </row>
    <row r="151" spans="1:255" x14ac:dyDescent="0.2">
      <c r="A151" s="2">
        <v>18</v>
      </c>
      <c r="B151" s="2">
        <v>1</v>
      </c>
      <c r="C151" s="2">
        <v>114</v>
      </c>
      <c r="D151" s="2"/>
      <c r="E151" s="2" t="s">
        <v>26</v>
      </c>
      <c r="F151" s="2" t="s">
        <v>235</v>
      </c>
      <c r="G151" s="2" t="s">
        <v>236</v>
      </c>
      <c r="H151" s="2" t="s">
        <v>45</v>
      </c>
      <c r="I151" s="2">
        <f>I123*J151</f>
        <v>3.51</v>
      </c>
      <c r="J151" s="2">
        <v>39</v>
      </c>
      <c r="K151" s="2">
        <v>39</v>
      </c>
      <c r="L151" s="2"/>
      <c r="M151" s="2"/>
      <c r="N151" s="2"/>
      <c r="O151" s="2">
        <f t="shared" si="109"/>
        <v>15</v>
      </c>
      <c r="P151" s="2">
        <f t="shared" si="110"/>
        <v>15</v>
      </c>
      <c r="Q151" s="2">
        <f t="shared" si="111"/>
        <v>0</v>
      </c>
      <c r="R151" s="2">
        <f t="shared" si="112"/>
        <v>0</v>
      </c>
      <c r="S151" s="2">
        <f t="shared" si="113"/>
        <v>0</v>
      </c>
      <c r="T151" s="2">
        <f t="shared" si="114"/>
        <v>0</v>
      </c>
      <c r="U151" s="2">
        <f t="shared" si="115"/>
        <v>0</v>
      </c>
      <c r="V151" s="2">
        <f t="shared" si="116"/>
        <v>0</v>
      </c>
      <c r="W151" s="2">
        <f t="shared" si="117"/>
        <v>0</v>
      </c>
      <c r="X151" s="2">
        <f t="shared" si="118"/>
        <v>0</v>
      </c>
      <c r="Y151" s="2">
        <f t="shared" si="119"/>
        <v>0</v>
      </c>
      <c r="Z151" s="2"/>
      <c r="AA151" s="2">
        <v>69994508</v>
      </c>
      <c r="AB151" s="2">
        <f t="shared" si="120"/>
        <v>4.1900000000000004</v>
      </c>
      <c r="AC151" s="2">
        <f t="shared" si="146"/>
        <v>4.1900000000000004</v>
      </c>
      <c r="AD151" s="2">
        <f t="shared" si="121"/>
        <v>0</v>
      </c>
      <c r="AE151" s="2">
        <f t="shared" si="122"/>
        <v>0</v>
      </c>
      <c r="AF151" s="2">
        <f t="shared" si="123"/>
        <v>0</v>
      </c>
      <c r="AG151" s="2">
        <f t="shared" si="124"/>
        <v>0</v>
      </c>
      <c r="AH151" s="2">
        <f t="shared" si="125"/>
        <v>0</v>
      </c>
      <c r="AI151" s="2">
        <f t="shared" si="126"/>
        <v>0</v>
      </c>
      <c r="AJ151" s="2">
        <f t="shared" si="127"/>
        <v>0</v>
      </c>
      <c r="AK151" s="2">
        <v>4.1900000000000004</v>
      </c>
      <c r="AL151" s="110">
        <f>'1.Лок.смета.и.Акт'!F240</f>
        <v>4.1900000000000004</v>
      </c>
      <c r="AM151" s="2">
        <v>0</v>
      </c>
      <c r="AN151" s="2">
        <v>0</v>
      </c>
      <c r="AO151" s="2">
        <v>0</v>
      </c>
      <c r="AP151" s="2">
        <v>0</v>
      </c>
      <c r="AQ151" s="2">
        <v>0</v>
      </c>
      <c r="AR151" s="2">
        <v>0</v>
      </c>
      <c r="AS151" s="2">
        <v>0</v>
      </c>
      <c r="AT151" s="2">
        <v>0</v>
      </c>
      <c r="AU151" s="2">
        <v>0</v>
      </c>
      <c r="AV151" s="2">
        <v>1</v>
      </c>
      <c r="AW151" s="2">
        <v>1</v>
      </c>
      <c r="AX151" s="2"/>
      <c r="AY151" s="2"/>
      <c r="AZ151" s="2">
        <v>1</v>
      </c>
      <c r="BA151" s="2">
        <v>1</v>
      </c>
      <c r="BB151" s="2">
        <v>1</v>
      </c>
      <c r="BC151" s="2">
        <v>1</v>
      </c>
      <c r="BD151" s="2" t="s">
        <v>6</v>
      </c>
      <c r="BE151" s="2" t="s">
        <v>6</v>
      </c>
      <c r="BF151" s="2" t="s">
        <v>6</v>
      </c>
      <c r="BG151" s="2" t="s">
        <v>6</v>
      </c>
      <c r="BH151" s="2">
        <v>3</v>
      </c>
      <c r="BI151" s="2">
        <v>1</v>
      </c>
      <c r="BJ151" s="2" t="s">
        <v>237</v>
      </c>
      <c r="BK151" s="2"/>
      <c r="BL151" s="2"/>
      <c r="BM151" s="2">
        <v>500001</v>
      </c>
      <c r="BN151" s="2">
        <v>0</v>
      </c>
      <c r="BO151" s="2" t="s">
        <v>6</v>
      </c>
      <c r="BP151" s="2">
        <v>0</v>
      </c>
      <c r="BQ151" s="2">
        <v>20</v>
      </c>
      <c r="BR151" s="2">
        <v>0</v>
      </c>
      <c r="BS151" s="2">
        <v>1</v>
      </c>
      <c r="BT151" s="2">
        <v>1</v>
      </c>
      <c r="BU151" s="2">
        <v>1</v>
      </c>
      <c r="BV151" s="2">
        <v>1</v>
      </c>
      <c r="BW151" s="2">
        <v>1</v>
      </c>
      <c r="BX151" s="2">
        <v>1</v>
      </c>
      <c r="BY151" s="2" t="s">
        <v>6</v>
      </c>
      <c r="BZ151" s="2">
        <v>0</v>
      </c>
      <c r="CA151" s="2">
        <v>0</v>
      </c>
      <c r="CB151" s="2" t="s">
        <v>6</v>
      </c>
      <c r="CC151" s="2"/>
      <c r="CD151" s="2"/>
      <c r="CE151" s="2">
        <v>0</v>
      </c>
      <c r="CF151" s="2">
        <v>0</v>
      </c>
      <c r="CG151" s="2">
        <v>0</v>
      </c>
      <c r="CH151" s="2"/>
      <c r="CI151" s="2"/>
      <c r="CJ151" s="2"/>
      <c r="CK151" s="2"/>
      <c r="CL151" s="2"/>
      <c r="CM151" s="2">
        <v>0</v>
      </c>
      <c r="CN151" s="2" t="s">
        <v>6</v>
      </c>
      <c r="CO151" s="2">
        <v>0</v>
      </c>
      <c r="CP151" s="2">
        <f t="shared" si="128"/>
        <v>15</v>
      </c>
      <c r="CQ151" s="2">
        <f t="shared" si="129"/>
        <v>4.1900000000000004</v>
      </c>
      <c r="CR151" s="2">
        <f t="shared" si="130"/>
        <v>0</v>
      </c>
      <c r="CS151" s="2">
        <f t="shared" si="131"/>
        <v>0</v>
      </c>
      <c r="CT151" s="2">
        <f t="shared" si="132"/>
        <v>0</v>
      </c>
      <c r="CU151" s="2">
        <f t="shared" si="133"/>
        <v>0</v>
      </c>
      <c r="CV151" s="2">
        <f t="shared" si="134"/>
        <v>0</v>
      </c>
      <c r="CW151" s="2">
        <f t="shared" si="135"/>
        <v>0</v>
      </c>
      <c r="CX151" s="2">
        <f t="shared" si="136"/>
        <v>0</v>
      </c>
      <c r="CY151" s="2">
        <f>(((S151+(R151*IF(0,0,1)))*AT151)/100)</f>
        <v>0</v>
      </c>
      <c r="CZ151" s="2">
        <f>(((S151+(R151*IF(0,0,1)))*AU151)/100)</f>
        <v>0</v>
      </c>
      <c r="DA151" s="2"/>
      <c r="DB151" s="2"/>
      <c r="DC151" s="2" t="s">
        <v>6</v>
      </c>
      <c r="DD151" s="2" t="s">
        <v>6</v>
      </c>
      <c r="DE151" s="2" t="s">
        <v>6</v>
      </c>
      <c r="DF151" s="2" t="s">
        <v>6</v>
      </c>
      <c r="DG151" s="2" t="s">
        <v>6</v>
      </c>
      <c r="DH151" s="2" t="s">
        <v>6</v>
      </c>
      <c r="DI151" s="2" t="s">
        <v>6</v>
      </c>
      <c r="DJ151" s="2" t="s">
        <v>6</v>
      </c>
      <c r="DK151" s="2" t="s">
        <v>6</v>
      </c>
      <c r="DL151" s="2" t="s">
        <v>6</v>
      </c>
      <c r="DM151" s="2" t="s">
        <v>6</v>
      </c>
      <c r="DN151" s="2">
        <v>0</v>
      </c>
      <c r="DO151" s="2">
        <v>0</v>
      </c>
      <c r="DP151" s="2">
        <v>1</v>
      </c>
      <c r="DQ151" s="2">
        <v>1</v>
      </c>
      <c r="DR151" s="2"/>
      <c r="DS151" s="2"/>
      <c r="DT151" s="2"/>
      <c r="DU151" s="2">
        <v>1003</v>
      </c>
      <c r="DV151" s="2" t="s">
        <v>45</v>
      </c>
      <c r="DW151" s="2" t="s">
        <v>45</v>
      </c>
      <c r="DX151" s="2">
        <v>1</v>
      </c>
      <c r="DY151" s="2"/>
      <c r="DZ151" s="2" t="s">
        <v>6</v>
      </c>
      <c r="EA151" s="2" t="s">
        <v>6</v>
      </c>
      <c r="EB151" s="2" t="s">
        <v>6</v>
      </c>
      <c r="EC151" s="2" t="s">
        <v>6</v>
      </c>
      <c r="ED151" s="2"/>
      <c r="EE151" s="2">
        <v>35949445</v>
      </c>
      <c r="EF151" s="2">
        <v>20</v>
      </c>
      <c r="EG151" s="2" t="s">
        <v>31</v>
      </c>
      <c r="EH151" s="2">
        <v>0</v>
      </c>
      <c r="EI151" s="2" t="s">
        <v>6</v>
      </c>
      <c r="EJ151" s="2">
        <v>1</v>
      </c>
      <c r="EK151" s="2">
        <v>500001</v>
      </c>
      <c r="EL151" s="2" t="s">
        <v>32</v>
      </c>
      <c r="EM151" s="2" t="s">
        <v>33</v>
      </c>
      <c r="EN151" s="2"/>
      <c r="EO151" s="2" t="s">
        <v>6</v>
      </c>
      <c r="EP151" s="2"/>
      <c r="EQ151" s="2">
        <v>0</v>
      </c>
      <c r="ER151" s="2">
        <v>4.1900000000000004</v>
      </c>
      <c r="ES151" s="110">
        <f>'1.Лок.смета.и.Акт'!F240</f>
        <v>4.1900000000000004</v>
      </c>
      <c r="ET151" s="2">
        <v>0</v>
      </c>
      <c r="EU151" s="2">
        <v>0</v>
      </c>
      <c r="EV151" s="2">
        <v>0</v>
      </c>
      <c r="EW151" s="2">
        <v>0</v>
      </c>
      <c r="EX151" s="2">
        <v>0</v>
      </c>
      <c r="EY151" s="2"/>
      <c r="EZ151" s="2"/>
      <c r="FA151" s="2"/>
      <c r="FB151" s="2"/>
      <c r="FC151" s="2"/>
      <c r="FD151" s="2"/>
      <c r="FE151" s="2"/>
      <c r="FF151" s="2"/>
      <c r="FG151" s="2"/>
      <c r="FH151" s="2"/>
      <c r="FI151" s="2"/>
      <c r="FJ151" s="2"/>
      <c r="FK151" s="2"/>
      <c r="FL151" s="2"/>
      <c r="FM151" s="2"/>
      <c r="FN151" s="2"/>
      <c r="FO151" s="2"/>
      <c r="FP151" s="2"/>
      <c r="FQ151" s="2">
        <v>0</v>
      </c>
      <c r="FR151" s="2">
        <f t="shared" si="137"/>
        <v>0</v>
      </c>
      <c r="FS151" s="2">
        <v>0</v>
      </c>
      <c r="FT151" s="2"/>
      <c r="FU151" s="2"/>
      <c r="FV151" s="2"/>
      <c r="FW151" s="2"/>
      <c r="FX151" s="2">
        <v>0</v>
      </c>
      <c r="FY151" s="2">
        <v>0</v>
      </c>
      <c r="FZ151" s="2"/>
      <c r="GA151" s="2" t="s">
        <v>6</v>
      </c>
      <c r="GB151" s="2"/>
      <c r="GC151" s="2"/>
      <c r="GD151" s="2">
        <v>1</v>
      </c>
      <c r="GE151" s="2"/>
      <c r="GF151" s="2">
        <v>-1558613246</v>
      </c>
      <c r="GG151" s="2">
        <v>2</v>
      </c>
      <c r="GH151" s="2">
        <v>1</v>
      </c>
      <c r="GI151" s="2">
        <v>-2</v>
      </c>
      <c r="GJ151" s="2">
        <v>0</v>
      </c>
      <c r="GK151" s="2">
        <v>0</v>
      </c>
      <c r="GL151" s="2">
        <f t="shared" si="138"/>
        <v>0</v>
      </c>
      <c r="GM151" s="2">
        <f t="shared" si="139"/>
        <v>15</v>
      </c>
      <c r="GN151" s="2">
        <f t="shared" si="140"/>
        <v>15</v>
      </c>
      <c r="GO151" s="2">
        <f t="shared" si="141"/>
        <v>0</v>
      </c>
      <c r="GP151" s="2">
        <f t="shared" si="142"/>
        <v>0</v>
      </c>
      <c r="GQ151" s="2"/>
      <c r="GR151" s="2">
        <v>0</v>
      </c>
      <c r="GS151" s="2">
        <v>3</v>
      </c>
      <c r="GT151" s="2">
        <v>0</v>
      </c>
      <c r="GU151" s="2" t="s">
        <v>6</v>
      </c>
      <c r="GV151" s="2">
        <f t="shared" si="143"/>
        <v>0</v>
      </c>
      <c r="GW151" s="2">
        <v>1</v>
      </c>
      <c r="GX151" s="2">
        <f t="shared" si="144"/>
        <v>0</v>
      </c>
      <c r="GY151" s="2"/>
      <c r="GZ151" s="2"/>
      <c r="HA151" s="2">
        <v>0</v>
      </c>
      <c r="HB151" s="2">
        <v>0</v>
      </c>
      <c r="HC151" s="2">
        <f t="shared" si="145"/>
        <v>0</v>
      </c>
      <c r="HD151" s="2"/>
      <c r="HE151" s="2" t="s">
        <v>6</v>
      </c>
      <c r="HF151" s="2" t="s">
        <v>6</v>
      </c>
      <c r="HG151" s="2"/>
      <c r="HH151" s="2"/>
      <c r="HI151" s="2"/>
      <c r="HJ151" s="2"/>
      <c r="HK151" s="2"/>
      <c r="HL151" s="2"/>
      <c r="HM151" s="2" t="s">
        <v>6</v>
      </c>
      <c r="HN151" s="2" t="s">
        <v>6</v>
      </c>
      <c r="HO151" s="2" t="s">
        <v>6</v>
      </c>
      <c r="HP151" s="2" t="s">
        <v>6</v>
      </c>
      <c r="HQ151" s="2" t="s">
        <v>6</v>
      </c>
      <c r="HR151" s="2"/>
      <c r="HS151" s="2"/>
      <c r="HT151" s="2"/>
      <c r="HU151" s="2"/>
      <c r="HV151" s="2"/>
      <c r="HW151" s="2"/>
      <c r="HX151" s="2"/>
      <c r="HY151" s="2"/>
      <c r="HZ151" s="2"/>
      <c r="IA151" s="2"/>
      <c r="IB151" s="2"/>
      <c r="IC151" s="2"/>
      <c r="ID151" s="2"/>
      <c r="IE151" s="2"/>
      <c r="IF151" s="2">
        <v>-1</v>
      </c>
      <c r="IG151" s="2"/>
      <c r="IH151" s="2"/>
      <c r="II151" s="2"/>
      <c r="IJ151" s="2"/>
      <c r="IK151" s="2">
        <v>0</v>
      </c>
      <c r="IL151" s="2"/>
      <c r="IM151" s="2"/>
      <c r="IN151" s="2"/>
      <c r="IO151" s="2"/>
      <c r="IP151" s="2"/>
      <c r="IQ151" s="2"/>
      <c r="IR151" s="2"/>
      <c r="IS151" s="2"/>
      <c r="IT151" s="2"/>
      <c r="IU151" s="2"/>
    </row>
    <row r="152" spans="1:255" x14ac:dyDescent="0.2">
      <c r="A152">
        <v>18</v>
      </c>
      <c r="B152">
        <v>1</v>
      </c>
      <c r="C152">
        <v>132</v>
      </c>
      <c r="E152" t="s">
        <v>26</v>
      </c>
      <c r="F152" t="e">
        <f>'ТЗ '!#REF!</f>
        <v>#REF!</v>
      </c>
      <c r="G152" t="s">
        <v>236</v>
      </c>
      <c r="H152" t="s">
        <v>45</v>
      </c>
      <c r="I152">
        <f>I124*J152</f>
        <v>3.51</v>
      </c>
      <c r="J152" s="208">
        <f>'5.Ведомость_списания'!F72</f>
        <v>39</v>
      </c>
      <c r="K152">
        <v>39</v>
      </c>
      <c r="O152">
        <f t="shared" si="109"/>
        <v>147</v>
      </c>
      <c r="P152">
        <f t="shared" si="110"/>
        <v>147</v>
      </c>
      <c r="Q152">
        <f t="shared" si="111"/>
        <v>0</v>
      </c>
      <c r="R152">
        <f t="shared" si="112"/>
        <v>0</v>
      </c>
      <c r="S152">
        <f t="shared" si="113"/>
        <v>0</v>
      </c>
      <c r="T152">
        <f t="shared" si="114"/>
        <v>0</v>
      </c>
      <c r="U152">
        <f t="shared" si="115"/>
        <v>0</v>
      </c>
      <c r="V152">
        <f t="shared" si="116"/>
        <v>0</v>
      </c>
      <c r="W152">
        <f t="shared" si="117"/>
        <v>0</v>
      </c>
      <c r="X152">
        <f t="shared" si="118"/>
        <v>0</v>
      </c>
      <c r="Y152">
        <f t="shared" si="119"/>
        <v>0</v>
      </c>
      <c r="AA152">
        <v>69994509</v>
      </c>
      <c r="AB152">
        <f t="shared" si="120"/>
        <v>5.53</v>
      </c>
      <c r="AC152">
        <f t="shared" si="146"/>
        <v>5.53</v>
      </c>
      <c r="AD152">
        <f t="shared" si="121"/>
        <v>0</v>
      </c>
      <c r="AE152">
        <f t="shared" si="122"/>
        <v>0</v>
      </c>
      <c r="AF152">
        <f t="shared" si="123"/>
        <v>0</v>
      </c>
      <c r="AG152">
        <f t="shared" si="124"/>
        <v>0</v>
      </c>
      <c r="AH152">
        <f t="shared" si="125"/>
        <v>0</v>
      </c>
      <c r="AI152">
        <f t="shared" si="126"/>
        <v>0</v>
      </c>
      <c r="AJ152">
        <f t="shared" si="127"/>
        <v>0</v>
      </c>
      <c r="AK152">
        <v>5.53</v>
      </c>
      <c r="AL152">
        <v>5.53</v>
      </c>
      <c r="AM152">
        <v>0</v>
      </c>
      <c r="AN152">
        <v>0</v>
      </c>
      <c r="AO152">
        <v>0</v>
      </c>
      <c r="AP152">
        <v>0</v>
      </c>
      <c r="AQ152">
        <v>0</v>
      </c>
      <c r="AR152">
        <v>0</v>
      </c>
      <c r="AS152">
        <v>0</v>
      </c>
      <c r="AT152">
        <v>0</v>
      </c>
      <c r="AU152">
        <v>0</v>
      </c>
      <c r="AV152">
        <v>1</v>
      </c>
      <c r="AW152">
        <v>1</v>
      </c>
      <c r="AZ152">
        <v>1</v>
      </c>
      <c r="BA152">
        <v>1</v>
      </c>
      <c r="BB152">
        <v>1</v>
      </c>
      <c r="BC152">
        <v>7.56</v>
      </c>
      <c r="BD152" t="s">
        <v>6</v>
      </c>
      <c r="BE152" t="s">
        <v>6</v>
      </c>
      <c r="BF152" t="s">
        <v>6</v>
      </c>
      <c r="BG152" t="s">
        <v>6</v>
      </c>
      <c r="BH152">
        <v>3</v>
      </c>
      <c r="BI152">
        <v>1</v>
      </c>
      <c r="BJ152" t="s">
        <v>237</v>
      </c>
      <c r="BM152">
        <v>500001</v>
      </c>
      <c r="BN152">
        <v>0</v>
      </c>
      <c r="BO152" t="s">
        <v>6</v>
      </c>
      <c r="BP152">
        <v>0</v>
      </c>
      <c r="BQ152">
        <v>20</v>
      </c>
      <c r="BR152">
        <v>0</v>
      </c>
      <c r="BS152">
        <v>1</v>
      </c>
      <c r="BT152">
        <v>1</v>
      </c>
      <c r="BU152">
        <v>1</v>
      </c>
      <c r="BV152">
        <v>1</v>
      </c>
      <c r="BW152">
        <v>1</v>
      </c>
      <c r="BX152">
        <v>1</v>
      </c>
      <c r="BY152" t="s">
        <v>6</v>
      </c>
      <c r="BZ152">
        <v>0</v>
      </c>
      <c r="CA152">
        <v>0</v>
      </c>
      <c r="CB152" t="s">
        <v>6</v>
      </c>
      <c r="CE152">
        <v>0</v>
      </c>
      <c r="CF152">
        <v>0</v>
      </c>
      <c r="CG152">
        <v>0</v>
      </c>
      <c r="CM152">
        <v>0</v>
      </c>
      <c r="CN152" t="s">
        <v>6</v>
      </c>
      <c r="CO152">
        <v>0</v>
      </c>
      <c r="CP152">
        <f t="shared" si="128"/>
        <v>147</v>
      </c>
      <c r="CQ152">
        <f t="shared" si="129"/>
        <v>41.806800000000003</v>
      </c>
      <c r="CR152">
        <f t="shared" si="130"/>
        <v>0</v>
      </c>
      <c r="CS152">
        <f t="shared" si="131"/>
        <v>0</v>
      </c>
      <c r="CT152">
        <f t="shared" si="132"/>
        <v>0</v>
      </c>
      <c r="CU152">
        <f t="shared" si="133"/>
        <v>0</v>
      </c>
      <c r="CV152">
        <f t="shared" si="134"/>
        <v>0</v>
      </c>
      <c r="CW152">
        <f t="shared" si="135"/>
        <v>0</v>
      </c>
      <c r="CX152">
        <f t="shared" si="136"/>
        <v>0</v>
      </c>
      <c r="CY152">
        <f>(S152+R152)*(BZ152/100)</f>
        <v>0</v>
      </c>
      <c r="CZ152">
        <f>(S152+R152)*(CA152/100)</f>
        <v>0</v>
      </c>
      <c r="DC152" t="s">
        <v>6</v>
      </c>
      <c r="DD152" t="s">
        <v>6</v>
      </c>
      <c r="DE152" t="s">
        <v>6</v>
      </c>
      <c r="DF152" t="s">
        <v>6</v>
      </c>
      <c r="DG152" t="s">
        <v>6</v>
      </c>
      <c r="DH152" t="s">
        <v>6</v>
      </c>
      <c r="DI152" t="s">
        <v>6</v>
      </c>
      <c r="DJ152" t="s">
        <v>6</v>
      </c>
      <c r="DK152" t="s">
        <v>6</v>
      </c>
      <c r="DL152" t="s">
        <v>6</v>
      </c>
      <c r="DM152" t="s">
        <v>6</v>
      </c>
      <c r="DN152">
        <v>0</v>
      </c>
      <c r="DO152">
        <v>0</v>
      </c>
      <c r="DP152">
        <v>1</v>
      </c>
      <c r="DQ152">
        <v>1</v>
      </c>
      <c r="DU152">
        <v>1003</v>
      </c>
      <c r="DV152" t="s">
        <v>45</v>
      </c>
      <c r="DW152" t="e">
        <f>'ТЗ '!#REF!</f>
        <v>#REF!</v>
      </c>
      <c r="DX152">
        <v>1</v>
      </c>
      <c r="DZ152" t="s">
        <v>6</v>
      </c>
      <c r="EA152" t="s">
        <v>6</v>
      </c>
      <c r="EB152" t="s">
        <v>6</v>
      </c>
      <c r="EC152" t="s">
        <v>6</v>
      </c>
      <c r="EE152">
        <v>35949445</v>
      </c>
      <c r="EF152">
        <v>20</v>
      </c>
      <c r="EG152" t="s">
        <v>31</v>
      </c>
      <c r="EH152">
        <v>0</v>
      </c>
      <c r="EI152" t="s">
        <v>6</v>
      </c>
      <c r="EJ152">
        <v>1</v>
      </c>
      <c r="EK152">
        <v>500001</v>
      </c>
      <c r="EL152" t="s">
        <v>32</v>
      </c>
      <c r="EM152" t="s">
        <v>33</v>
      </c>
      <c r="EO152" t="s">
        <v>6</v>
      </c>
      <c r="EQ152">
        <v>0</v>
      </c>
      <c r="ER152">
        <v>40</v>
      </c>
      <c r="ES152">
        <v>5.53</v>
      </c>
      <c r="ET152">
        <v>0</v>
      </c>
      <c r="EU152">
        <v>0</v>
      </c>
      <c r="EV152">
        <v>0</v>
      </c>
      <c r="EW152">
        <v>0</v>
      </c>
      <c r="EX152">
        <v>0</v>
      </c>
      <c r="EZ152">
        <v>5</v>
      </c>
      <c r="FC152">
        <v>0</v>
      </c>
      <c r="FD152">
        <v>18</v>
      </c>
      <c r="FF152">
        <v>40</v>
      </c>
      <c r="FQ152">
        <v>0</v>
      </c>
      <c r="FR152">
        <f t="shared" si="137"/>
        <v>0</v>
      </c>
      <c r="FS152">
        <v>0</v>
      </c>
      <c r="FX152">
        <v>0</v>
      </c>
      <c r="FY152">
        <v>0</v>
      </c>
      <c r="GA152" t="s">
        <v>117</v>
      </c>
      <c r="GD152">
        <v>1</v>
      </c>
      <c r="GF152">
        <v>-1558613246</v>
      </c>
      <c r="GG152">
        <v>2</v>
      </c>
      <c r="GH152">
        <v>3</v>
      </c>
      <c r="GI152">
        <v>5</v>
      </c>
      <c r="GJ152">
        <v>0</v>
      </c>
      <c r="GK152">
        <v>0</v>
      </c>
      <c r="GL152">
        <f t="shared" si="138"/>
        <v>0</v>
      </c>
      <c r="GM152">
        <f t="shared" si="139"/>
        <v>147</v>
      </c>
      <c r="GN152">
        <f t="shared" si="140"/>
        <v>147</v>
      </c>
      <c r="GO152">
        <f t="shared" si="141"/>
        <v>0</v>
      </c>
      <c r="GP152">
        <f t="shared" si="142"/>
        <v>0</v>
      </c>
      <c r="GR152">
        <v>1</v>
      </c>
      <c r="GS152">
        <v>1</v>
      </c>
      <c r="GT152">
        <v>0</v>
      </c>
      <c r="GU152" t="s">
        <v>6</v>
      </c>
      <c r="GV152">
        <f t="shared" si="143"/>
        <v>0</v>
      </c>
      <c r="GW152">
        <v>1</v>
      </c>
      <c r="GX152">
        <f t="shared" si="144"/>
        <v>0</v>
      </c>
      <c r="HA152">
        <v>0</v>
      </c>
      <c r="HB152">
        <v>0</v>
      </c>
      <c r="HC152">
        <f t="shared" si="145"/>
        <v>0</v>
      </c>
      <c r="HE152" t="s">
        <v>35</v>
      </c>
      <c r="HF152" t="s">
        <v>36</v>
      </c>
      <c r="HM152" t="s">
        <v>6</v>
      </c>
      <c r="HN152" t="s">
        <v>6</v>
      </c>
      <c r="HO152" t="s">
        <v>6</v>
      </c>
      <c r="HP152" t="s">
        <v>6</v>
      </c>
      <c r="HQ152" t="s">
        <v>6</v>
      </c>
      <c r="IF152">
        <v>-1</v>
      </c>
      <c r="IK152">
        <v>0</v>
      </c>
    </row>
    <row r="153" spans="1:255" x14ac:dyDescent="0.2">
      <c r="IF153">
        <v>-1</v>
      </c>
    </row>
    <row r="154" spans="1:255" x14ac:dyDescent="0.2">
      <c r="A154" s="3">
        <v>51</v>
      </c>
      <c r="B154" s="3">
        <f>B119</f>
        <v>1</v>
      </c>
      <c r="C154" s="3">
        <f>A119</f>
        <v>4</v>
      </c>
      <c r="D154" s="3">
        <f>ROW(A119)</f>
        <v>119</v>
      </c>
      <c r="E154" s="3"/>
      <c r="F154" s="3" t="str">
        <f>IF(F119&lt;&gt;"",F119,"")</f>
        <v>Новый раздел</v>
      </c>
      <c r="G154" s="3" t="str">
        <f>IF(G119&lt;&gt;"",G119,"")</f>
        <v>Перегородка с/уз котельной</v>
      </c>
      <c r="H154" s="3">
        <v>0</v>
      </c>
      <c r="I154" s="3"/>
      <c r="J154" s="3"/>
      <c r="K154" s="3"/>
      <c r="L154" s="3"/>
      <c r="M154" s="3"/>
      <c r="N154" s="3"/>
      <c r="O154" s="3">
        <f t="shared" ref="O154:T154" si="147">ROUND(AB154,0)</f>
        <v>903</v>
      </c>
      <c r="P154" s="3">
        <f t="shared" si="147"/>
        <v>815</v>
      </c>
      <c r="Q154" s="3">
        <f t="shared" si="147"/>
        <v>3</v>
      </c>
      <c r="R154" s="3">
        <f t="shared" si="147"/>
        <v>0</v>
      </c>
      <c r="S154" s="3">
        <f t="shared" si="147"/>
        <v>85</v>
      </c>
      <c r="T154" s="3">
        <f t="shared" si="147"/>
        <v>0</v>
      </c>
      <c r="U154" s="3">
        <f>AH154</f>
        <v>9.27</v>
      </c>
      <c r="V154" s="3">
        <f>AI154</f>
        <v>0</v>
      </c>
      <c r="W154" s="3">
        <f>ROUND(AJ154,0)</f>
        <v>1</v>
      </c>
      <c r="X154" s="3">
        <f>ROUND(AK154,0)</f>
        <v>100</v>
      </c>
      <c r="Y154" s="3">
        <f>ROUND(AL154,0)</f>
        <v>54</v>
      </c>
      <c r="Z154" s="3"/>
      <c r="AA154" s="3"/>
      <c r="AB154" s="3">
        <f>ROUND(SUMIF(AA123:AA152,"=69994508",O123:O152),0)</f>
        <v>903</v>
      </c>
      <c r="AC154" s="3">
        <f>ROUND(SUMIF(AA123:AA152,"=69994508",P123:P152),0)</f>
        <v>815</v>
      </c>
      <c r="AD154" s="3">
        <f>ROUND(SUMIF(AA123:AA152,"=69994508",Q123:Q152),0)</f>
        <v>3</v>
      </c>
      <c r="AE154" s="3">
        <f>ROUND(SUMIF(AA123:AA152,"=69994508",R123:R152),0)</f>
        <v>0</v>
      </c>
      <c r="AF154" s="3">
        <f>ROUND(SUMIF(AA123:AA152,"=69994508",S123:S152),0)</f>
        <v>85</v>
      </c>
      <c r="AG154" s="3">
        <f>ROUND(SUMIF(AA123:AA152,"=69994508",T123:T152),0)</f>
        <v>0</v>
      </c>
      <c r="AH154" s="3">
        <f>SUMIF(AA123:AA152,"=69994508",U123:U152)</f>
        <v>9.27</v>
      </c>
      <c r="AI154" s="3">
        <f>SUMIF(AA123:AA152,"=69994508",V123:V152)</f>
        <v>0</v>
      </c>
      <c r="AJ154" s="3">
        <f>ROUND(SUMIF(AA123:AA152,"=69994508",W123:W152),0)</f>
        <v>1</v>
      </c>
      <c r="AK154" s="3">
        <f>ROUND(SUMIF(AA123:AA152,"=69994508",X123:X152),0)</f>
        <v>100</v>
      </c>
      <c r="AL154" s="3">
        <f>ROUND(SUMIF(AA123:AA152,"=69994508",Y123:Y152),0)</f>
        <v>54</v>
      </c>
      <c r="AM154" s="3"/>
      <c r="AN154" s="3"/>
      <c r="AO154" s="3">
        <f t="shared" ref="AO154:BD154" si="148">ROUND(BX154,0)</f>
        <v>0</v>
      </c>
      <c r="AP154" s="3">
        <f t="shared" si="148"/>
        <v>0</v>
      </c>
      <c r="AQ154" s="3">
        <f t="shared" si="148"/>
        <v>0</v>
      </c>
      <c r="AR154" s="3">
        <f t="shared" si="148"/>
        <v>1057</v>
      </c>
      <c r="AS154" s="3">
        <f t="shared" si="148"/>
        <v>1057</v>
      </c>
      <c r="AT154" s="3">
        <f t="shared" si="148"/>
        <v>0</v>
      </c>
      <c r="AU154" s="3">
        <f t="shared" si="148"/>
        <v>0</v>
      </c>
      <c r="AV154" s="3">
        <f t="shared" si="148"/>
        <v>815</v>
      </c>
      <c r="AW154" s="3">
        <f t="shared" si="148"/>
        <v>815</v>
      </c>
      <c r="AX154" s="3">
        <f t="shared" si="148"/>
        <v>0</v>
      </c>
      <c r="AY154" s="3">
        <f t="shared" si="148"/>
        <v>815</v>
      </c>
      <c r="AZ154" s="3">
        <f t="shared" si="148"/>
        <v>0</v>
      </c>
      <c r="BA154" s="3">
        <f t="shared" si="148"/>
        <v>0</v>
      </c>
      <c r="BB154" s="3">
        <f t="shared" si="148"/>
        <v>0</v>
      </c>
      <c r="BC154" s="3">
        <f t="shared" si="148"/>
        <v>0</v>
      </c>
      <c r="BD154" s="3">
        <f t="shared" si="148"/>
        <v>0</v>
      </c>
      <c r="BE154" s="3"/>
      <c r="BF154" s="3"/>
      <c r="BG154" s="3"/>
      <c r="BH154" s="3"/>
      <c r="BI154" s="3"/>
      <c r="BJ154" s="3"/>
      <c r="BK154" s="3"/>
      <c r="BL154" s="3"/>
      <c r="BM154" s="3"/>
      <c r="BN154" s="3"/>
      <c r="BO154" s="3"/>
      <c r="BP154" s="3"/>
      <c r="BQ154" s="3"/>
      <c r="BR154" s="3"/>
      <c r="BS154" s="3"/>
      <c r="BT154" s="3"/>
      <c r="BU154" s="3"/>
      <c r="BV154" s="3"/>
      <c r="BW154" s="3"/>
      <c r="BX154" s="3">
        <f>ROUND(SUMIF(AA123:AA152,"=69994508",FQ123:FQ152),0)</f>
        <v>0</v>
      </c>
      <c r="BY154" s="3">
        <f>ROUND(SUMIF(AA123:AA152,"=69994508",FR123:FR152),0)</f>
        <v>0</v>
      </c>
      <c r="BZ154" s="3">
        <f>ROUND(SUMIF(AA123:AA152,"=69994508",GL123:GL152),0)</f>
        <v>0</v>
      </c>
      <c r="CA154" s="3">
        <f>ROUND(SUMIF(AA123:AA152,"=69994508",GM123:GM152),0)</f>
        <v>1057</v>
      </c>
      <c r="CB154" s="3">
        <f>ROUND(SUMIF(AA123:AA152,"=69994508",GN123:GN152),0)</f>
        <v>1057</v>
      </c>
      <c r="CC154" s="3">
        <f>ROUND(SUMIF(AA123:AA152,"=69994508",GO123:GO152),0)</f>
        <v>0</v>
      </c>
      <c r="CD154" s="3">
        <f>ROUND(SUMIF(AA123:AA152,"=69994508",GP123:GP152),0)</f>
        <v>0</v>
      </c>
      <c r="CE154" s="3">
        <f>AC154-BX154</f>
        <v>815</v>
      </c>
      <c r="CF154" s="3">
        <f>AC154-BY154</f>
        <v>815</v>
      </c>
      <c r="CG154" s="3">
        <f>BX154-BZ154</f>
        <v>0</v>
      </c>
      <c r="CH154" s="3">
        <f>AC154-BX154-BY154+BZ154</f>
        <v>815</v>
      </c>
      <c r="CI154" s="3">
        <f>BY154-BZ154</f>
        <v>0</v>
      </c>
      <c r="CJ154" s="3">
        <f>ROUND(SUMIF(AA123:AA152,"=69994508",GX123:GX152),0)</f>
        <v>0</v>
      </c>
      <c r="CK154" s="3">
        <f>ROUND(SUMIF(AA123:AA152,"=69994508",GY123:GY152),0)</f>
        <v>0</v>
      </c>
      <c r="CL154" s="3">
        <f>ROUND(SUMIF(AA123:AA152,"=69994508",GZ123:GZ152),0)</f>
        <v>0</v>
      </c>
      <c r="CM154" s="3">
        <f>ROUND(SUMIF(AA123:AA152,"=69994508",HD123:HD152),0)</f>
        <v>0</v>
      </c>
      <c r="CN154" s="3"/>
      <c r="CO154" s="3"/>
      <c r="CP154" s="3"/>
      <c r="CQ154" s="3"/>
      <c r="CR154" s="3"/>
      <c r="CS154" s="3"/>
      <c r="CT154" s="3"/>
      <c r="CU154" s="3"/>
      <c r="CV154" s="3"/>
      <c r="CW154" s="3"/>
      <c r="CX154" s="3"/>
      <c r="CY154" s="3"/>
      <c r="CZ154" s="3"/>
      <c r="DA154" s="3"/>
      <c r="DB154" s="3"/>
      <c r="DC154" s="3"/>
      <c r="DD154" s="3"/>
      <c r="DE154" s="3"/>
      <c r="DF154" s="3"/>
      <c r="DG154" s="4">
        <f t="shared" ref="DG154:DL154" si="149">ROUND(DT154,0)</f>
        <v>10840</v>
      </c>
      <c r="DH154" s="4">
        <f t="shared" si="149"/>
        <v>8352</v>
      </c>
      <c r="DI154" s="4">
        <f t="shared" si="149"/>
        <v>32</v>
      </c>
      <c r="DJ154" s="4">
        <f t="shared" si="149"/>
        <v>0</v>
      </c>
      <c r="DK154" s="4">
        <f t="shared" si="149"/>
        <v>2456</v>
      </c>
      <c r="DL154" s="4">
        <f t="shared" si="149"/>
        <v>0</v>
      </c>
      <c r="DM154" s="4" t="e">
        <f>DZ154</f>
        <v>#REF!</v>
      </c>
      <c r="DN154" s="4">
        <f>EA154</f>
        <v>0</v>
      </c>
      <c r="DO154" s="4">
        <f>ROUND(EB154,0)</f>
        <v>1</v>
      </c>
      <c r="DP154" s="4" t="e">
        <f>ROUND(EC154,0)</f>
        <v>#REF!</v>
      </c>
      <c r="DQ154" s="4" t="e">
        <f>ROUND(ED154,0)</f>
        <v>#REF!</v>
      </c>
      <c r="DR154" s="4"/>
      <c r="DS154" s="4"/>
      <c r="DT154" s="4">
        <f>ROUND(SUMIF(AA123:AA152,"=69994509",O123:O152),0)</f>
        <v>10840</v>
      </c>
      <c r="DU154" s="4">
        <f>ROUND(SUMIF(AA123:AA152,"=69994509",P123:P152),0)</f>
        <v>8352</v>
      </c>
      <c r="DV154" s="4">
        <f>ROUND(SUMIF(AA123:AA152,"=69994509",Q123:Q152),0)</f>
        <v>32</v>
      </c>
      <c r="DW154" s="4">
        <f>ROUND(SUMIF(AA123:AA152,"=69994509",R123:R152),0)</f>
        <v>0</v>
      </c>
      <c r="DX154" s="4">
        <f>ROUND(SUMIF(AA123:AA152,"=69994509",S123:S152),0)</f>
        <v>2456</v>
      </c>
      <c r="DY154" s="4">
        <f>ROUND(SUMIF(AA123:AA152,"=69994509",T123:T152),0)</f>
        <v>0</v>
      </c>
      <c r="DZ154" s="4" t="e">
        <f>SUMIF(AA123:AA152,"=69994509",U123:U152)</f>
        <v>#REF!</v>
      </c>
      <c r="EA154" s="4">
        <f>SUMIF(AA123:AA152,"=69994509",V123:V152)</f>
        <v>0</v>
      </c>
      <c r="EB154" s="4">
        <f>ROUND(SUMIF(AA123:AA152,"=69994509",W123:W152),0)</f>
        <v>1</v>
      </c>
      <c r="EC154" s="4" t="e">
        <f>ROUND(SUMIF(AA123:AA152,"=69994509",X123:X152),0)</f>
        <v>#REF!</v>
      </c>
      <c r="ED154" s="4" t="e">
        <f>ROUND(SUMIF(AA123:AA152,"=69994509",Y123:Y152),0)</f>
        <v>#REF!</v>
      </c>
      <c r="EE154" s="4"/>
      <c r="EF154" s="4"/>
      <c r="EG154" s="4">
        <f t="shared" ref="EG154:EV154" si="150">ROUND(FP154,0)</f>
        <v>0</v>
      </c>
      <c r="EH154" s="4">
        <f t="shared" si="150"/>
        <v>0</v>
      </c>
      <c r="EI154" s="4">
        <f t="shared" si="150"/>
        <v>0</v>
      </c>
      <c r="EJ154" s="4" t="e">
        <f t="shared" si="150"/>
        <v>#REF!</v>
      </c>
      <c r="EK154" s="4" t="e">
        <f t="shared" si="150"/>
        <v>#REF!</v>
      </c>
      <c r="EL154" s="4">
        <f t="shared" si="150"/>
        <v>0</v>
      </c>
      <c r="EM154" s="4">
        <f t="shared" si="150"/>
        <v>0</v>
      </c>
      <c r="EN154" s="4">
        <f t="shared" si="150"/>
        <v>8352</v>
      </c>
      <c r="EO154" s="4">
        <f t="shared" si="150"/>
        <v>8352</v>
      </c>
      <c r="EP154" s="4">
        <f t="shared" si="150"/>
        <v>0</v>
      </c>
      <c r="EQ154" s="4">
        <f t="shared" si="150"/>
        <v>8352</v>
      </c>
      <c r="ER154" s="4">
        <f t="shared" si="150"/>
        <v>0</v>
      </c>
      <c r="ES154" s="4">
        <f t="shared" si="150"/>
        <v>0</v>
      </c>
      <c r="ET154" s="4">
        <f t="shared" si="150"/>
        <v>0</v>
      </c>
      <c r="EU154" s="4">
        <f t="shared" si="150"/>
        <v>0</v>
      </c>
      <c r="EV154" s="4">
        <f t="shared" si="150"/>
        <v>0</v>
      </c>
      <c r="EW154" s="4"/>
      <c r="EX154" s="4"/>
      <c r="EY154" s="4"/>
      <c r="EZ154" s="4"/>
      <c r="FA154" s="4"/>
      <c r="FB154" s="4"/>
      <c r="FC154" s="4"/>
      <c r="FD154" s="4"/>
      <c r="FE154" s="4"/>
      <c r="FF154" s="4"/>
      <c r="FG154" s="4"/>
      <c r="FH154" s="4"/>
      <c r="FI154" s="4"/>
      <c r="FJ154" s="4"/>
      <c r="FK154" s="4"/>
      <c r="FL154" s="4"/>
      <c r="FM154" s="4"/>
      <c r="FN154" s="4"/>
      <c r="FO154" s="4"/>
      <c r="FP154" s="4">
        <f>ROUND(SUMIF(AA123:AA152,"=69994509",FQ123:FQ152),0)</f>
        <v>0</v>
      </c>
      <c r="FQ154" s="4">
        <f>ROUND(SUMIF(AA123:AA152,"=69994509",FR123:FR152),0)</f>
        <v>0</v>
      </c>
      <c r="FR154" s="4">
        <f>ROUND(SUMIF(AA123:AA152,"=69994509",GL123:GL152),0)</f>
        <v>0</v>
      </c>
      <c r="FS154" s="4" t="e">
        <f>ROUND(SUMIF(AA123:AA152,"=69994509",GM123:GM152),0)</f>
        <v>#REF!</v>
      </c>
      <c r="FT154" s="4" t="e">
        <f>ROUND(SUMIF(AA123:AA152,"=69994509",GN123:GN152),0)</f>
        <v>#REF!</v>
      </c>
      <c r="FU154" s="4">
        <f>ROUND(SUMIF(AA123:AA152,"=69994509",GO123:GO152),0)</f>
        <v>0</v>
      </c>
      <c r="FV154" s="4">
        <f>ROUND(SUMIF(AA123:AA152,"=69994509",GP123:GP152),0)</f>
        <v>0</v>
      </c>
      <c r="FW154" s="4">
        <f>DU154-FP154</f>
        <v>8352</v>
      </c>
      <c r="FX154" s="4">
        <f>DU154-FQ154</f>
        <v>8352</v>
      </c>
      <c r="FY154" s="4">
        <f>FP154-FR154</f>
        <v>0</v>
      </c>
      <c r="FZ154" s="4">
        <f>DU154-FP154-FQ154+FR154</f>
        <v>8352</v>
      </c>
      <c r="GA154" s="4">
        <f>FQ154-FR154</f>
        <v>0</v>
      </c>
      <c r="GB154" s="4">
        <f>ROUND(SUMIF(AA123:AA152,"=69994509",GX123:GX152),0)</f>
        <v>0</v>
      </c>
      <c r="GC154" s="4">
        <f>ROUND(SUMIF(AA123:AA152,"=69994509",GY123:GY152),0)</f>
        <v>0</v>
      </c>
      <c r="GD154" s="4">
        <f>ROUND(SUMIF(AA123:AA152,"=69994509",GZ123:GZ152),0)</f>
        <v>0</v>
      </c>
      <c r="GE154" s="4">
        <f>ROUND(SUMIF(AA123:AA152,"=69994509",HD123:HD152),0)</f>
        <v>0</v>
      </c>
      <c r="GF154" s="4"/>
      <c r="GG154" s="4"/>
      <c r="GH154" s="4"/>
      <c r="GI154" s="4"/>
      <c r="GJ154" s="4"/>
      <c r="GK154" s="4"/>
      <c r="GL154" s="4"/>
      <c r="GM154" s="4"/>
      <c r="GN154" s="4"/>
      <c r="GO154" s="4"/>
      <c r="GP154" s="4"/>
      <c r="GQ154" s="4"/>
      <c r="GR154" s="4"/>
      <c r="GS154" s="4"/>
      <c r="GT154" s="4"/>
      <c r="GU154" s="4"/>
      <c r="GV154" s="4"/>
      <c r="GW154" s="4"/>
      <c r="GX154" s="4">
        <v>0</v>
      </c>
      <c r="IF154">
        <v>-1</v>
      </c>
    </row>
    <row r="155" spans="1:255" x14ac:dyDescent="0.2">
      <c r="IF155">
        <v>-1</v>
      </c>
    </row>
    <row r="156" spans="1:255" x14ac:dyDescent="0.2">
      <c r="A156" s="5">
        <v>50</v>
      </c>
      <c r="B156" s="5">
        <v>0</v>
      </c>
      <c r="C156" s="5">
        <v>0</v>
      </c>
      <c r="D156" s="5">
        <v>1</v>
      </c>
      <c r="E156" s="5">
        <v>201</v>
      </c>
      <c r="F156" s="5">
        <f>ROUND(Source!O154,O156)</f>
        <v>903</v>
      </c>
      <c r="G156" s="5" t="s">
        <v>134</v>
      </c>
      <c r="H156" s="5" t="s">
        <v>135</v>
      </c>
      <c r="I156" s="5"/>
      <c r="J156" s="5"/>
      <c r="K156" s="5">
        <v>201</v>
      </c>
      <c r="L156" s="5">
        <v>1</v>
      </c>
      <c r="M156" s="5">
        <v>3</v>
      </c>
      <c r="N156" s="5" t="s">
        <v>6</v>
      </c>
      <c r="O156" s="5">
        <v>0</v>
      </c>
      <c r="P156" s="5">
        <f>ROUND(Source!DG154,O156)</f>
        <v>10840</v>
      </c>
      <c r="Q156" s="5"/>
      <c r="R156" s="5"/>
      <c r="S156" s="5"/>
      <c r="T156" s="5"/>
      <c r="U156" s="5"/>
      <c r="V156" s="5"/>
      <c r="W156" s="5">
        <v>903</v>
      </c>
      <c r="X156" s="5">
        <v>1</v>
      </c>
      <c r="Y156" s="5">
        <v>903</v>
      </c>
      <c r="Z156" s="5">
        <v>10840</v>
      </c>
      <c r="AA156" s="5">
        <v>1</v>
      </c>
      <c r="AB156" s="5">
        <v>10840</v>
      </c>
      <c r="IF156">
        <v>-1</v>
      </c>
    </row>
    <row r="157" spans="1:255" x14ac:dyDescent="0.2">
      <c r="A157" s="5">
        <v>50</v>
      </c>
      <c r="B157" s="5">
        <v>0</v>
      </c>
      <c r="C157" s="5">
        <v>0</v>
      </c>
      <c r="D157" s="5">
        <v>1</v>
      </c>
      <c r="E157" s="5">
        <v>202</v>
      </c>
      <c r="F157" s="5">
        <f>ROUND(Source!P154,O157)</f>
        <v>815</v>
      </c>
      <c r="G157" s="5" t="s">
        <v>136</v>
      </c>
      <c r="H157" s="5" t="s">
        <v>137</v>
      </c>
      <c r="I157" s="5"/>
      <c r="J157" s="5"/>
      <c r="K157" s="5">
        <v>202</v>
      </c>
      <c r="L157" s="5">
        <v>2</v>
      </c>
      <c r="M157" s="5">
        <v>3</v>
      </c>
      <c r="N157" s="5" t="s">
        <v>6</v>
      </c>
      <c r="O157" s="5">
        <v>0</v>
      </c>
      <c r="P157" s="5">
        <f>ROUND(Source!DH154,O157)</f>
        <v>8352</v>
      </c>
      <c r="Q157" s="5"/>
      <c r="R157" s="5"/>
      <c r="S157" s="5"/>
      <c r="T157" s="5"/>
      <c r="U157" s="5"/>
      <c r="V157" s="5"/>
      <c r="W157" s="5">
        <v>815</v>
      </c>
      <c r="X157" s="5">
        <v>1</v>
      </c>
      <c r="Y157" s="5">
        <v>815</v>
      </c>
      <c r="Z157" s="5">
        <v>8352</v>
      </c>
      <c r="AA157" s="5">
        <v>1</v>
      </c>
      <c r="AB157" s="5">
        <v>8352</v>
      </c>
      <c r="IF157">
        <v>-1</v>
      </c>
    </row>
    <row r="158" spans="1:255" x14ac:dyDescent="0.2">
      <c r="A158" s="5">
        <v>50</v>
      </c>
      <c r="B158" s="5">
        <v>0</v>
      </c>
      <c r="C158" s="5">
        <v>0</v>
      </c>
      <c r="D158" s="5">
        <v>1</v>
      </c>
      <c r="E158" s="5">
        <v>222</v>
      </c>
      <c r="F158" s="5">
        <f>ROUND(Source!AO154,O158)</f>
        <v>0</v>
      </c>
      <c r="G158" s="5" t="s">
        <v>138</v>
      </c>
      <c r="H158" s="5" t="s">
        <v>139</v>
      </c>
      <c r="I158" s="5"/>
      <c r="J158" s="5"/>
      <c r="K158" s="5">
        <v>222</v>
      </c>
      <c r="L158" s="5">
        <v>3</v>
      </c>
      <c r="M158" s="5">
        <v>3</v>
      </c>
      <c r="N158" s="5" t="s">
        <v>6</v>
      </c>
      <c r="O158" s="5">
        <v>0</v>
      </c>
      <c r="P158" s="5">
        <f>ROUND(Source!EG154,O158)</f>
        <v>0</v>
      </c>
      <c r="Q158" s="5"/>
      <c r="R158" s="5"/>
      <c r="S158" s="5"/>
      <c r="T158" s="5"/>
      <c r="U158" s="5"/>
      <c r="V158" s="5"/>
      <c r="W158" s="5">
        <v>0</v>
      </c>
      <c r="X158" s="5">
        <v>1</v>
      </c>
      <c r="Y158" s="5">
        <v>0</v>
      </c>
      <c r="Z158" s="5">
        <v>0</v>
      </c>
      <c r="AA158" s="5">
        <v>1</v>
      </c>
      <c r="AB158" s="5">
        <v>0</v>
      </c>
      <c r="IF158">
        <v>-1</v>
      </c>
    </row>
    <row r="159" spans="1:255" x14ac:dyDescent="0.2">
      <c r="A159" s="5">
        <v>50</v>
      </c>
      <c r="B159" s="5">
        <v>0</v>
      </c>
      <c r="C159" s="5">
        <v>0</v>
      </c>
      <c r="D159" s="5">
        <v>1</v>
      </c>
      <c r="E159" s="5">
        <v>225</v>
      </c>
      <c r="F159" s="5">
        <f>ROUND(Source!AV154,O159)</f>
        <v>815</v>
      </c>
      <c r="G159" s="5" t="s">
        <v>140</v>
      </c>
      <c r="H159" s="5" t="s">
        <v>141</v>
      </c>
      <c r="I159" s="5"/>
      <c r="J159" s="5"/>
      <c r="K159" s="5">
        <v>225</v>
      </c>
      <c r="L159" s="5">
        <v>4</v>
      </c>
      <c r="M159" s="5">
        <v>3</v>
      </c>
      <c r="N159" s="5" t="s">
        <v>6</v>
      </c>
      <c r="O159" s="5">
        <v>0</v>
      </c>
      <c r="P159" s="5">
        <f>ROUND(Source!EN154,O159)</f>
        <v>8352</v>
      </c>
      <c r="Q159" s="5"/>
      <c r="R159" s="5"/>
      <c r="S159" s="5"/>
      <c r="T159" s="5"/>
      <c r="U159" s="5"/>
      <c r="V159" s="5"/>
      <c r="W159" s="5">
        <v>815</v>
      </c>
      <c r="X159" s="5">
        <v>1</v>
      </c>
      <c r="Y159" s="5">
        <v>815</v>
      </c>
      <c r="Z159" s="5">
        <v>8352</v>
      </c>
      <c r="AA159" s="5">
        <v>1</v>
      </c>
      <c r="AB159" s="5">
        <v>8352</v>
      </c>
      <c r="IF159">
        <v>-1</v>
      </c>
    </row>
    <row r="160" spans="1:255" x14ac:dyDescent="0.2">
      <c r="A160" s="5">
        <v>50</v>
      </c>
      <c r="B160" s="5">
        <v>0</v>
      </c>
      <c r="C160" s="5">
        <v>0</v>
      </c>
      <c r="D160" s="5">
        <v>1</v>
      </c>
      <c r="E160" s="5">
        <v>226</v>
      </c>
      <c r="F160" s="5">
        <f>ROUND(Source!AW154,O160)</f>
        <v>815</v>
      </c>
      <c r="G160" s="5" t="s">
        <v>142</v>
      </c>
      <c r="H160" s="5" t="s">
        <v>143</v>
      </c>
      <c r="I160" s="5"/>
      <c r="J160" s="5"/>
      <c r="K160" s="5">
        <v>226</v>
      </c>
      <c r="L160" s="5">
        <v>5</v>
      </c>
      <c r="M160" s="5">
        <v>3</v>
      </c>
      <c r="N160" s="5" t="s">
        <v>6</v>
      </c>
      <c r="O160" s="5">
        <v>0</v>
      </c>
      <c r="P160" s="5">
        <f>ROUND(Source!EO154,O160)</f>
        <v>8352</v>
      </c>
      <c r="Q160" s="5"/>
      <c r="R160" s="5"/>
      <c r="S160" s="5"/>
      <c r="T160" s="5"/>
      <c r="U160" s="5"/>
      <c r="V160" s="5"/>
      <c r="W160" s="5">
        <v>815</v>
      </c>
      <c r="X160" s="5">
        <v>1</v>
      </c>
      <c r="Y160" s="5">
        <v>815</v>
      </c>
      <c r="Z160" s="5">
        <v>8352</v>
      </c>
      <c r="AA160" s="5">
        <v>1</v>
      </c>
      <c r="AB160" s="5">
        <v>8352</v>
      </c>
      <c r="IF160">
        <v>-1</v>
      </c>
    </row>
    <row r="161" spans="1:240" x14ac:dyDescent="0.2">
      <c r="A161" s="5">
        <v>50</v>
      </c>
      <c r="B161" s="5">
        <v>0</v>
      </c>
      <c r="C161" s="5">
        <v>0</v>
      </c>
      <c r="D161" s="5">
        <v>1</v>
      </c>
      <c r="E161" s="5">
        <v>227</v>
      </c>
      <c r="F161" s="5">
        <f>ROUND(Source!AX154,O161)</f>
        <v>0</v>
      </c>
      <c r="G161" s="5" t="s">
        <v>144</v>
      </c>
      <c r="H161" s="5" t="s">
        <v>145</v>
      </c>
      <c r="I161" s="5"/>
      <c r="J161" s="5"/>
      <c r="K161" s="5">
        <v>227</v>
      </c>
      <c r="L161" s="5">
        <v>6</v>
      </c>
      <c r="M161" s="5">
        <v>3</v>
      </c>
      <c r="N161" s="5" t="s">
        <v>6</v>
      </c>
      <c r="O161" s="5">
        <v>0</v>
      </c>
      <c r="P161" s="5">
        <f>ROUND(Source!EP154,O161)</f>
        <v>0</v>
      </c>
      <c r="Q161" s="5"/>
      <c r="R161" s="5"/>
      <c r="S161" s="5"/>
      <c r="T161" s="5"/>
      <c r="U161" s="5"/>
      <c r="V161" s="5"/>
      <c r="W161" s="5">
        <v>0</v>
      </c>
      <c r="X161" s="5">
        <v>1</v>
      </c>
      <c r="Y161" s="5">
        <v>0</v>
      </c>
      <c r="Z161" s="5">
        <v>0</v>
      </c>
      <c r="AA161" s="5">
        <v>1</v>
      </c>
      <c r="AB161" s="5">
        <v>0</v>
      </c>
      <c r="IF161">
        <v>-1</v>
      </c>
    </row>
    <row r="162" spans="1:240" x14ac:dyDescent="0.2">
      <c r="A162" s="5">
        <v>50</v>
      </c>
      <c r="B162" s="5">
        <v>0</v>
      </c>
      <c r="C162" s="5">
        <v>0</v>
      </c>
      <c r="D162" s="5">
        <v>1</v>
      </c>
      <c r="E162" s="5">
        <v>228</v>
      </c>
      <c r="F162" s="5">
        <f>ROUND(Source!AY154,O162)</f>
        <v>815</v>
      </c>
      <c r="G162" s="5" t="s">
        <v>146</v>
      </c>
      <c r="H162" s="5" t="s">
        <v>147</v>
      </c>
      <c r="I162" s="5"/>
      <c r="J162" s="5"/>
      <c r="K162" s="5">
        <v>228</v>
      </c>
      <c r="L162" s="5">
        <v>7</v>
      </c>
      <c r="M162" s="5">
        <v>3</v>
      </c>
      <c r="N162" s="5" t="s">
        <v>6</v>
      </c>
      <c r="O162" s="5">
        <v>0</v>
      </c>
      <c r="P162" s="5">
        <f>ROUND(Source!EQ154,O162)</f>
        <v>8352</v>
      </c>
      <c r="Q162" s="5"/>
      <c r="R162" s="5"/>
      <c r="S162" s="5"/>
      <c r="T162" s="5"/>
      <c r="U162" s="5"/>
      <c r="V162" s="5"/>
      <c r="W162" s="5">
        <v>815</v>
      </c>
      <c r="X162" s="5">
        <v>1</v>
      </c>
      <c r="Y162" s="5">
        <v>815</v>
      </c>
      <c r="Z162" s="5">
        <v>8352</v>
      </c>
      <c r="AA162" s="5">
        <v>1</v>
      </c>
      <c r="AB162" s="5">
        <v>8352</v>
      </c>
      <c r="IF162">
        <v>-1</v>
      </c>
    </row>
    <row r="163" spans="1:240" x14ac:dyDescent="0.2">
      <c r="A163" s="5">
        <v>50</v>
      </c>
      <c r="B163" s="5">
        <v>0</v>
      </c>
      <c r="C163" s="5">
        <v>0</v>
      </c>
      <c r="D163" s="5">
        <v>1</v>
      </c>
      <c r="E163" s="5">
        <v>216</v>
      </c>
      <c r="F163" s="5">
        <f>ROUND(Source!AP154,O163)</f>
        <v>0</v>
      </c>
      <c r="G163" s="5" t="s">
        <v>148</v>
      </c>
      <c r="H163" s="5" t="s">
        <v>149</v>
      </c>
      <c r="I163" s="5"/>
      <c r="J163" s="5"/>
      <c r="K163" s="5">
        <v>216</v>
      </c>
      <c r="L163" s="5">
        <v>8</v>
      </c>
      <c r="M163" s="5">
        <v>3</v>
      </c>
      <c r="N163" s="5" t="s">
        <v>6</v>
      </c>
      <c r="O163" s="5">
        <v>0</v>
      </c>
      <c r="P163" s="5">
        <f>ROUND(Source!EH154,O163)</f>
        <v>0</v>
      </c>
      <c r="Q163" s="5"/>
      <c r="R163" s="5"/>
      <c r="S163" s="5"/>
      <c r="T163" s="5"/>
      <c r="U163" s="5"/>
      <c r="V163" s="5"/>
      <c r="W163" s="5">
        <v>0</v>
      </c>
      <c r="X163" s="5">
        <v>1</v>
      </c>
      <c r="Y163" s="5">
        <v>0</v>
      </c>
      <c r="Z163" s="5">
        <v>0</v>
      </c>
      <c r="AA163" s="5">
        <v>1</v>
      </c>
      <c r="AB163" s="5">
        <v>0</v>
      </c>
      <c r="IF163">
        <v>-1</v>
      </c>
    </row>
    <row r="164" spans="1:240" x14ac:dyDescent="0.2">
      <c r="A164" s="5">
        <v>50</v>
      </c>
      <c r="B164" s="5">
        <v>0</v>
      </c>
      <c r="C164" s="5">
        <v>0</v>
      </c>
      <c r="D164" s="5">
        <v>1</v>
      </c>
      <c r="E164" s="5">
        <v>223</v>
      </c>
      <c r="F164" s="5">
        <f>ROUND(Source!AQ154,O164)</f>
        <v>0</v>
      </c>
      <c r="G164" s="5" t="s">
        <v>150</v>
      </c>
      <c r="H164" s="5" t="s">
        <v>151</v>
      </c>
      <c r="I164" s="5"/>
      <c r="J164" s="5"/>
      <c r="K164" s="5">
        <v>223</v>
      </c>
      <c r="L164" s="5">
        <v>9</v>
      </c>
      <c r="M164" s="5">
        <v>3</v>
      </c>
      <c r="N164" s="5" t="s">
        <v>6</v>
      </c>
      <c r="O164" s="5">
        <v>0</v>
      </c>
      <c r="P164" s="5">
        <f>ROUND(Source!EI154,O164)</f>
        <v>0</v>
      </c>
      <c r="Q164" s="5"/>
      <c r="R164" s="5"/>
      <c r="S164" s="5"/>
      <c r="T164" s="5"/>
      <c r="U164" s="5"/>
      <c r="V164" s="5"/>
      <c r="W164" s="5">
        <v>0</v>
      </c>
      <c r="X164" s="5">
        <v>1</v>
      </c>
      <c r="Y164" s="5">
        <v>0</v>
      </c>
      <c r="Z164" s="5">
        <v>0</v>
      </c>
      <c r="AA164" s="5">
        <v>1</v>
      </c>
      <c r="AB164" s="5">
        <v>0</v>
      </c>
      <c r="IF164">
        <v>-1</v>
      </c>
    </row>
    <row r="165" spans="1:240" x14ac:dyDescent="0.2">
      <c r="A165" s="5">
        <v>50</v>
      </c>
      <c r="B165" s="5">
        <v>0</v>
      </c>
      <c r="C165" s="5">
        <v>0</v>
      </c>
      <c r="D165" s="5">
        <v>1</v>
      </c>
      <c r="E165" s="5">
        <v>229</v>
      </c>
      <c r="F165" s="5">
        <f>ROUND(Source!AZ154,O165)</f>
        <v>0</v>
      </c>
      <c r="G165" s="5" t="s">
        <v>152</v>
      </c>
      <c r="H165" s="5" t="s">
        <v>153</v>
      </c>
      <c r="I165" s="5"/>
      <c r="J165" s="5"/>
      <c r="K165" s="5">
        <v>229</v>
      </c>
      <c r="L165" s="5">
        <v>10</v>
      </c>
      <c r="M165" s="5">
        <v>3</v>
      </c>
      <c r="N165" s="5" t="s">
        <v>6</v>
      </c>
      <c r="O165" s="5">
        <v>0</v>
      </c>
      <c r="P165" s="5">
        <f>ROUND(Source!ER154,O165)</f>
        <v>0</v>
      </c>
      <c r="Q165" s="5"/>
      <c r="R165" s="5"/>
      <c r="S165" s="5"/>
      <c r="T165" s="5"/>
      <c r="U165" s="5"/>
      <c r="V165" s="5"/>
      <c r="W165" s="5">
        <v>0</v>
      </c>
      <c r="X165" s="5">
        <v>1</v>
      </c>
      <c r="Y165" s="5">
        <v>0</v>
      </c>
      <c r="Z165" s="5">
        <v>0</v>
      </c>
      <c r="AA165" s="5">
        <v>1</v>
      </c>
      <c r="AB165" s="5">
        <v>0</v>
      </c>
      <c r="IF165">
        <v>-1</v>
      </c>
    </row>
    <row r="166" spans="1:240" x14ac:dyDescent="0.2">
      <c r="A166" s="5">
        <v>50</v>
      </c>
      <c r="B166" s="5">
        <v>0</v>
      </c>
      <c r="C166" s="5">
        <v>0</v>
      </c>
      <c r="D166" s="5">
        <v>1</v>
      </c>
      <c r="E166" s="5">
        <v>203</v>
      </c>
      <c r="F166" s="5">
        <f>ROUND(Source!Q154,O166)</f>
        <v>3</v>
      </c>
      <c r="G166" s="5" t="s">
        <v>154</v>
      </c>
      <c r="H166" s="5" t="s">
        <v>155</v>
      </c>
      <c r="I166" s="5"/>
      <c r="J166" s="5"/>
      <c r="K166" s="5">
        <v>203</v>
      </c>
      <c r="L166" s="5">
        <v>11</v>
      </c>
      <c r="M166" s="5">
        <v>3</v>
      </c>
      <c r="N166" s="5" t="s">
        <v>6</v>
      </c>
      <c r="O166" s="5">
        <v>0</v>
      </c>
      <c r="P166" s="5">
        <f>ROUND(Source!DI154,O166)</f>
        <v>32</v>
      </c>
      <c r="Q166" s="5"/>
      <c r="R166" s="5"/>
      <c r="S166" s="5"/>
      <c r="T166" s="5"/>
      <c r="U166" s="5"/>
      <c r="V166" s="5"/>
      <c r="W166" s="5">
        <v>3</v>
      </c>
      <c r="X166" s="5">
        <v>1</v>
      </c>
      <c r="Y166" s="5">
        <v>3</v>
      </c>
      <c r="Z166" s="5">
        <v>32</v>
      </c>
      <c r="AA166" s="5">
        <v>1</v>
      </c>
      <c r="AB166" s="5">
        <v>32</v>
      </c>
      <c r="IF166">
        <v>-1</v>
      </c>
    </row>
    <row r="167" spans="1:240" x14ac:dyDescent="0.2">
      <c r="A167" s="5">
        <v>50</v>
      </c>
      <c r="B167" s="5">
        <v>0</v>
      </c>
      <c r="C167" s="5">
        <v>0</v>
      </c>
      <c r="D167" s="5">
        <v>1</v>
      </c>
      <c r="E167" s="5">
        <v>231</v>
      </c>
      <c r="F167" s="5">
        <f>ROUND(Source!BB154,O167)</f>
        <v>0</v>
      </c>
      <c r="G167" s="5" t="s">
        <v>156</v>
      </c>
      <c r="H167" s="5" t="s">
        <v>157</v>
      </c>
      <c r="I167" s="5"/>
      <c r="J167" s="5"/>
      <c r="K167" s="5">
        <v>231</v>
      </c>
      <c r="L167" s="5">
        <v>12</v>
      </c>
      <c r="M167" s="5">
        <v>3</v>
      </c>
      <c r="N167" s="5" t="s">
        <v>6</v>
      </c>
      <c r="O167" s="5">
        <v>0</v>
      </c>
      <c r="P167" s="5">
        <f>ROUND(Source!ET154,O167)</f>
        <v>0</v>
      </c>
      <c r="Q167" s="5"/>
      <c r="R167" s="5"/>
      <c r="S167" s="5"/>
      <c r="T167" s="5"/>
      <c r="U167" s="5"/>
      <c r="V167" s="5"/>
      <c r="W167" s="5">
        <v>0</v>
      </c>
      <c r="X167" s="5">
        <v>1</v>
      </c>
      <c r="Y167" s="5">
        <v>0</v>
      </c>
      <c r="Z167" s="5">
        <v>0</v>
      </c>
      <c r="AA167" s="5">
        <v>1</v>
      </c>
      <c r="AB167" s="5">
        <v>0</v>
      </c>
      <c r="IF167">
        <v>-1</v>
      </c>
    </row>
    <row r="168" spans="1:240" x14ac:dyDescent="0.2">
      <c r="A168" s="5">
        <v>50</v>
      </c>
      <c r="B168" s="5">
        <v>0</v>
      </c>
      <c r="C168" s="5">
        <v>0</v>
      </c>
      <c r="D168" s="5">
        <v>1</v>
      </c>
      <c r="E168" s="5">
        <v>204</v>
      </c>
      <c r="F168" s="5">
        <f>ROUND(Source!R154,O168)</f>
        <v>0</v>
      </c>
      <c r="G168" s="5" t="s">
        <v>158</v>
      </c>
      <c r="H168" s="5" t="s">
        <v>159</v>
      </c>
      <c r="I168" s="5"/>
      <c r="J168" s="5"/>
      <c r="K168" s="5">
        <v>204</v>
      </c>
      <c r="L168" s="5">
        <v>13</v>
      </c>
      <c r="M168" s="5">
        <v>3</v>
      </c>
      <c r="N168" s="5" t="s">
        <v>6</v>
      </c>
      <c r="O168" s="5">
        <v>0</v>
      </c>
      <c r="P168" s="5">
        <f>ROUND(Source!DJ154,O168)</f>
        <v>0</v>
      </c>
      <c r="Q168" s="5"/>
      <c r="R168" s="5"/>
      <c r="S168" s="5"/>
      <c r="T168" s="5"/>
      <c r="U168" s="5"/>
      <c r="V168" s="5"/>
      <c r="W168" s="5">
        <v>0</v>
      </c>
      <c r="X168" s="5">
        <v>1</v>
      </c>
      <c r="Y168" s="5">
        <v>0</v>
      </c>
      <c r="Z168" s="5">
        <v>0</v>
      </c>
      <c r="AA168" s="5">
        <v>1</v>
      </c>
      <c r="AB168" s="5">
        <v>0</v>
      </c>
      <c r="IF168">
        <v>-1</v>
      </c>
    </row>
    <row r="169" spans="1:240" x14ac:dyDescent="0.2">
      <c r="A169" s="5">
        <v>50</v>
      </c>
      <c r="B169" s="5">
        <v>0</v>
      </c>
      <c r="C169" s="5">
        <v>0</v>
      </c>
      <c r="D169" s="5">
        <v>1</v>
      </c>
      <c r="E169" s="5">
        <v>205</v>
      </c>
      <c r="F169" s="5">
        <f>ROUND(Source!S154,O169)</f>
        <v>85</v>
      </c>
      <c r="G169" s="5" t="s">
        <v>160</v>
      </c>
      <c r="H169" s="5" t="s">
        <v>161</v>
      </c>
      <c r="I169" s="5"/>
      <c r="J169" s="5"/>
      <c r="K169" s="5">
        <v>205</v>
      </c>
      <c r="L169" s="5">
        <v>14</v>
      </c>
      <c r="M169" s="5">
        <v>3</v>
      </c>
      <c r="N169" s="5" t="s">
        <v>6</v>
      </c>
      <c r="O169" s="5">
        <v>0</v>
      </c>
      <c r="P169" s="5">
        <f>ROUND(Source!DK154,O169)</f>
        <v>2456</v>
      </c>
      <c r="Q169" s="5"/>
      <c r="R169" s="5"/>
      <c r="S169" s="5"/>
      <c r="T169" s="5"/>
      <c r="U169" s="5"/>
      <c r="V169" s="5"/>
      <c r="W169" s="5">
        <v>85</v>
      </c>
      <c r="X169" s="5">
        <v>1</v>
      </c>
      <c r="Y169" s="5">
        <v>85</v>
      </c>
      <c r="Z169" s="5">
        <v>2456</v>
      </c>
      <c r="AA169" s="5">
        <v>1</v>
      </c>
      <c r="AB169" s="5">
        <v>2456</v>
      </c>
      <c r="IF169">
        <v>-1</v>
      </c>
    </row>
    <row r="170" spans="1:240" x14ac:dyDescent="0.2">
      <c r="A170" s="5">
        <v>50</v>
      </c>
      <c r="B170" s="5">
        <v>0</v>
      </c>
      <c r="C170" s="5">
        <v>0</v>
      </c>
      <c r="D170" s="5">
        <v>1</v>
      </c>
      <c r="E170" s="5">
        <v>232</v>
      </c>
      <c r="F170" s="5">
        <f>ROUND(Source!BC154,O170)</f>
        <v>0</v>
      </c>
      <c r="G170" s="5" t="s">
        <v>162</v>
      </c>
      <c r="H170" s="5" t="s">
        <v>163</v>
      </c>
      <c r="I170" s="5"/>
      <c r="J170" s="5"/>
      <c r="K170" s="5">
        <v>232</v>
      </c>
      <c r="L170" s="5">
        <v>15</v>
      </c>
      <c r="M170" s="5">
        <v>3</v>
      </c>
      <c r="N170" s="5" t="s">
        <v>6</v>
      </c>
      <c r="O170" s="5">
        <v>0</v>
      </c>
      <c r="P170" s="5">
        <f>ROUND(Source!EU154,O170)</f>
        <v>0</v>
      </c>
      <c r="Q170" s="5"/>
      <c r="R170" s="5"/>
      <c r="S170" s="5"/>
      <c r="T170" s="5"/>
      <c r="U170" s="5"/>
      <c r="V170" s="5"/>
      <c r="W170" s="5">
        <v>0</v>
      </c>
      <c r="X170" s="5">
        <v>1</v>
      </c>
      <c r="Y170" s="5">
        <v>0</v>
      </c>
      <c r="Z170" s="5">
        <v>0</v>
      </c>
      <c r="AA170" s="5">
        <v>1</v>
      </c>
      <c r="AB170" s="5">
        <v>0</v>
      </c>
      <c r="IF170">
        <v>-1</v>
      </c>
    </row>
    <row r="171" spans="1:240" x14ac:dyDescent="0.2">
      <c r="A171" s="5">
        <v>50</v>
      </c>
      <c r="B171" s="5">
        <v>0</v>
      </c>
      <c r="C171" s="5">
        <v>0</v>
      </c>
      <c r="D171" s="5">
        <v>1</v>
      </c>
      <c r="E171" s="5">
        <v>214</v>
      </c>
      <c r="F171" s="5">
        <f>ROUND(Source!AS154,O171)</f>
        <v>1057</v>
      </c>
      <c r="G171" s="5" t="s">
        <v>164</v>
      </c>
      <c r="H171" s="5" t="s">
        <v>165</v>
      </c>
      <c r="I171" s="5"/>
      <c r="J171" s="5"/>
      <c r="K171" s="5">
        <v>214</v>
      </c>
      <c r="L171" s="5">
        <v>16</v>
      </c>
      <c r="M171" s="5">
        <v>3</v>
      </c>
      <c r="N171" s="5" t="s">
        <v>6</v>
      </c>
      <c r="O171" s="5">
        <v>0</v>
      </c>
      <c r="P171" s="5" t="e">
        <f>ROUND(Source!EK154,O171)</f>
        <v>#REF!</v>
      </c>
      <c r="Q171" s="5"/>
      <c r="R171" s="5"/>
      <c r="S171" s="5"/>
      <c r="T171" s="5"/>
      <c r="U171" s="5"/>
      <c r="V171" s="5"/>
      <c r="W171" s="5">
        <v>1057</v>
      </c>
      <c r="X171" s="5">
        <v>1</v>
      </c>
      <c r="Y171" s="5">
        <v>1057</v>
      </c>
      <c r="Z171" s="5">
        <v>14917</v>
      </c>
      <c r="AA171" s="5">
        <v>1</v>
      </c>
      <c r="AB171" s="5">
        <v>14917</v>
      </c>
      <c r="IF171">
        <v>-1</v>
      </c>
    </row>
    <row r="172" spans="1:240" x14ac:dyDescent="0.2">
      <c r="A172" s="5">
        <v>50</v>
      </c>
      <c r="B172" s="5">
        <v>0</v>
      </c>
      <c r="C172" s="5">
        <v>0</v>
      </c>
      <c r="D172" s="5">
        <v>1</v>
      </c>
      <c r="E172" s="5">
        <v>215</v>
      </c>
      <c r="F172" s="5">
        <f>ROUND(Source!AT154,O172)</f>
        <v>0</v>
      </c>
      <c r="G172" s="5" t="s">
        <v>166</v>
      </c>
      <c r="H172" s="5" t="s">
        <v>167</v>
      </c>
      <c r="I172" s="5"/>
      <c r="J172" s="5"/>
      <c r="K172" s="5">
        <v>215</v>
      </c>
      <c r="L172" s="5">
        <v>17</v>
      </c>
      <c r="M172" s="5">
        <v>3</v>
      </c>
      <c r="N172" s="5" t="s">
        <v>6</v>
      </c>
      <c r="O172" s="5">
        <v>0</v>
      </c>
      <c r="P172" s="5">
        <f>ROUND(Source!EL154,O172)</f>
        <v>0</v>
      </c>
      <c r="Q172" s="5"/>
      <c r="R172" s="5"/>
      <c r="S172" s="5"/>
      <c r="T172" s="5"/>
      <c r="U172" s="5"/>
      <c r="V172" s="5"/>
      <c r="W172" s="5">
        <v>0</v>
      </c>
      <c r="X172" s="5">
        <v>1</v>
      </c>
      <c r="Y172" s="5">
        <v>0</v>
      </c>
      <c r="Z172" s="5">
        <v>0</v>
      </c>
      <c r="AA172" s="5">
        <v>1</v>
      </c>
      <c r="AB172" s="5">
        <v>0</v>
      </c>
      <c r="IF172">
        <v>-1</v>
      </c>
    </row>
    <row r="173" spans="1:240" x14ac:dyDescent="0.2">
      <c r="A173" s="5">
        <v>50</v>
      </c>
      <c r="B173" s="5">
        <v>0</v>
      </c>
      <c r="C173" s="5">
        <v>0</v>
      </c>
      <c r="D173" s="5">
        <v>1</v>
      </c>
      <c r="E173" s="5">
        <v>217</v>
      </c>
      <c r="F173" s="5">
        <f>ROUND(Source!AU154,O173)</f>
        <v>0</v>
      </c>
      <c r="G173" s="5" t="s">
        <v>168</v>
      </c>
      <c r="H173" s="5" t="s">
        <v>169</v>
      </c>
      <c r="I173" s="5"/>
      <c r="J173" s="5"/>
      <c r="K173" s="5">
        <v>217</v>
      </c>
      <c r="L173" s="5">
        <v>18</v>
      </c>
      <c r="M173" s="5">
        <v>3</v>
      </c>
      <c r="N173" s="5" t="s">
        <v>6</v>
      </c>
      <c r="O173" s="5">
        <v>0</v>
      </c>
      <c r="P173" s="5">
        <f>ROUND(Source!EM154,O173)</f>
        <v>0</v>
      </c>
      <c r="Q173" s="5"/>
      <c r="R173" s="5"/>
      <c r="S173" s="5"/>
      <c r="T173" s="5"/>
      <c r="U173" s="5"/>
      <c r="V173" s="5"/>
      <c r="W173" s="5">
        <v>0</v>
      </c>
      <c r="X173" s="5">
        <v>1</v>
      </c>
      <c r="Y173" s="5">
        <v>0</v>
      </c>
      <c r="Z173" s="5">
        <v>0</v>
      </c>
      <c r="AA173" s="5">
        <v>1</v>
      </c>
      <c r="AB173" s="5">
        <v>0</v>
      </c>
      <c r="IF173">
        <v>-1</v>
      </c>
    </row>
    <row r="174" spans="1:240" x14ac:dyDescent="0.2">
      <c r="A174" s="5">
        <v>50</v>
      </c>
      <c r="B174" s="5">
        <v>0</v>
      </c>
      <c r="C174" s="5">
        <v>0</v>
      </c>
      <c r="D174" s="5">
        <v>1</v>
      </c>
      <c r="E174" s="5">
        <v>230</v>
      </c>
      <c r="F174" s="5">
        <f>ROUND(Source!BA154,O174)</f>
        <v>0</v>
      </c>
      <c r="G174" s="5" t="s">
        <v>170</v>
      </c>
      <c r="H174" s="5" t="s">
        <v>171</v>
      </c>
      <c r="I174" s="5"/>
      <c r="J174" s="5"/>
      <c r="K174" s="5">
        <v>230</v>
      </c>
      <c r="L174" s="5">
        <v>19</v>
      </c>
      <c r="M174" s="5">
        <v>3</v>
      </c>
      <c r="N174" s="5" t="s">
        <v>6</v>
      </c>
      <c r="O174" s="5">
        <v>0</v>
      </c>
      <c r="P174" s="5">
        <f>ROUND(Source!ES154,O174)</f>
        <v>0</v>
      </c>
      <c r="Q174" s="5"/>
      <c r="R174" s="5"/>
      <c r="S174" s="5"/>
      <c r="T174" s="5"/>
      <c r="U174" s="5"/>
      <c r="V174" s="5"/>
      <c r="W174" s="5">
        <v>0</v>
      </c>
      <c r="X174" s="5">
        <v>1</v>
      </c>
      <c r="Y174" s="5">
        <v>0</v>
      </c>
      <c r="Z174" s="5">
        <v>0</v>
      </c>
      <c r="AA174" s="5">
        <v>1</v>
      </c>
      <c r="AB174" s="5">
        <v>0</v>
      </c>
      <c r="IF174">
        <v>-1</v>
      </c>
    </row>
    <row r="175" spans="1:240" x14ac:dyDescent="0.2">
      <c r="A175" s="5">
        <v>50</v>
      </c>
      <c r="B175" s="5">
        <v>0</v>
      </c>
      <c r="C175" s="5">
        <v>0</v>
      </c>
      <c r="D175" s="5">
        <v>1</v>
      </c>
      <c r="E175" s="5">
        <v>206</v>
      </c>
      <c r="F175" s="5">
        <f>ROUND(Source!T154,O175)</f>
        <v>0</v>
      </c>
      <c r="G175" s="5" t="s">
        <v>172</v>
      </c>
      <c r="H175" s="5" t="s">
        <v>173</v>
      </c>
      <c r="I175" s="5"/>
      <c r="J175" s="5"/>
      <c r="K175" s="5">
        <v>206</v>
      </c>
      <c r="L175" s="5">
        <v>20</v>
      </c>
      <c r="M175" s="5">
        <v>3</v>
      </c>
      <c r="N175" s="5" t="s">
        <v>6</v>
      </c>
      <c r="O175" s="5">
        <v>0</v>
      </c>
      <c r="P175" s="5">
        <f>ROUND(Source!DL154,O175)</f>
        <v>0</v>
      </c>
      <c r="Q175" s="5"/>
      <c r="R175" s="5"/>
      <c r="S175" s="5"/>
      <c r="T175" s="5"/>
      <c r="U175" s="5"/>
      <c r="V175" s="5"/>
      <c r="W175" s="5">
        <v>0</v>
      </c>
      <c r="X175" s="5">
        <v>1</v>
      </c>
      <c r="Y175" s="5">
        <v>0</v>
      </c>
      <c r="Z175" s="5">
        <v>0</v>
      </c>
      <c r="AA175" s="5">
        <v>1</v>
      </c>
      <c r="AB175" s="5">
        <v>0</v>
      </c>
      <c r="IF175">
        <v>-1</v>
      </c>
    </row>
    <row r="176" spans="1:240" x14ac:dyDescent="0.2">
      <c r="A176" s="5">
        <v>50</v>
      </c>
      <c r="B176" s="5">
        <v>0</v>
      </c>
      <c r="C176" s="5">
        <v>0</v>
      </c>
      <c r="D176" s="5">
        <v>1</v>
      </c>
      <c r="E176" s="5">
        <v>207</v>
      </c>
      <c r="F176" s="5">
        <f>Source!U154</f>
        <v>9.27</v>
      </c>
      <c r="G176" s="5" t="s">
        <v>174</v>
      </c>
      <c r="H176" s="5" t="s">
        <v>175</v>
      </c>
      <c r="I176" s="5"/>
      <c r="J176" s="5"/>
      <c r="K176" s="5">
        <v>207</v>
      </c>
      <c r="L176" s="5">
        <v>21</v>
      </c>
      <c r="M176" s="5">
        <v>3</v>
      </c>
      <c r="N176" s="5" t="s">
        <v>6</v>
      </c>
      <c r="O176" s="5">
        <v>-1</v>
      </c>
      <c r="P176" s="5" t="e">
        <f>Source!DM154</f>
        <v>#REF!</v>
      </c>
      <c r="Q176" s="5"/>
      <c r="R176" s="5"/>
      <c r="S176" s="5"/>
      <c r="T176" s="5"/>
      <c r="U176" s="5"/>
      <c r="V176" s="5"/>
      <c r="W176" s="5">
        <v>9.27</v>
      </c>
      <c r="X176" s="5">
        <v>1</v>
      </c>
      <c r="Y176" s="5">
        <v>9.27</v>
      </c>
      <c r="Z176" s="5">
        <v>9.27</v>
      </c>
      <c r="AA176" s="5">
        <v>1</v>
      </c>
      <c r="AB176" s="5">
        <v>9.27</v>
      </c>
      <c r="IF176">
        <v>-1</v>
      </c>
    </row>
    <row r="177" spans="1:240" x14ac:dyDescent="0.2">
      <c r="A177" s="5">
        <v>50</v>
      </c>
      <c r="B177" s="5">
        <v>0</v>
      </c>
      <c r="C177" s="5">
        <v>0</v>
      </c>
      <c r="D177" s="5">
        <v>1</v>
      </c>
      <c r="E177" s="5">
        <v>208</v>
      </c>
      <c r="F177" s="5">
        <f>Source!V154</f>
        <v>0</v>
      </c>
      <c r="G177" s="5" t="s">
        <v>176</v>
      </c>
      <c r="H177" s="5" t="s">
        <v>177</v>
      </c>
      <c r="I177" s="5"/>
      <c r="J177" s="5"/>
      <c r="K177" s="5">
        <v>208</v>
      </c>
      <c r="L177" s="5">
        <v>22</v>
      </c>
      <c r="M177" s="5">
        <v>3</v>
      </c>
      <c r="N177" s="5" t="s">
        <v>6</v>
      </c>
      <c r="O177" s="5">
        <v>-1</v>
      </c>
      <c r="P177" s="5">
        <f>Source!DN154</f>
        <v>0</v>
      </c>
      <c r="Q177" s="5"/>
      <c r="R177" s="5"/>
      <c r="S177" s="5"/>
      <c r="T177" s="5"/>
      <c r="U177" s="5"/>
      <c r="V177" s="5"/>
      <c r="W177" s="5">
        <v>0</v>
      </c>
      <c r="X177" s="5">
        <v>1</v>
      </c>
      <c r="Y177" s="5">
        <v>0</v>
      </c>
      <c r="Z177" s="5">
        <v>0</v>
      </c>
      <c r="AA177" s="5">
        <v>1</v>
      </c>
      <c r="AB177" s="5">
        <v>0</v>
      </c>
      <c r="IF177">
        <v>-1</v>
      </c>
    </row>
    <row r="178" spans="1:240" x14ac:dyDescent="0.2">
      <c r="A178" s="5">
        <v>50</v>
      </c>
      <c r="B178" s="5">
        <v>0</v>
      </c>
      <c r="C178" s="5">
        <v>0</v>
      </c>
      <c r="D178" s="5">
        <v>1</v>
      </c>
      <c r="E178" s="5">
        <v>209</v>
      </c>
      <c r="F178" s="5">
        <f>ROUND(Source!W154,O178)</f>
        <v>1</v>
      </c>
      <c r="G178" s="5" t="s">
        <v>178</v>
      </c>
      <c r="H178" s="5" t="s">
        <v>179</v>
      </c>
      <c r="I178" s="5"/>
      <c r="J178" s="5"/>
      <c r="K178" s="5">
        <v>209</v>
      </c>
      <c r="L178" s="5">
        <v>23</v>
      </c>
      <c r="M178" s="5">
        <v>3</v>
      </c>
      <c r="N178" s="5" t="s">
        <v>6</v>
      </c>
      <c r="O178" s="5">
        <v>0</v>
      </c>
      <c r="P178" s="5">
        <f>ROUND(Source!DO154,O178)</f>
        <v>1</v>
      </c>
      <c r="Q178" s="5"/>
      <c r="R178" s="5"/>
      <c r="S178" s="5"/>
      <c r="T178" s="5"/>
      <c r="U178" s="5"/>
      <c r="V178" s="5"/>
      <c r="W178" s="5">
        <v>1</v>
      </c>
      <c r="X178" s="5">
        <v>1</v>
      </c>
      <c r="Y178" s="5">
        <v>1</v>
      </c>
      <c r="Z178" s="5">
        <v>1</v>
      </c>
      <c r="AA178" s="5">
        <v>1</v>
      </c>
      <c r="AB178" s="5">
        <v>1</v>
      </c>
      <c r="IF178">
        <v>-1</v>
      </c>
    </row>
    <row r="179" spans="1:240" x14ac:dyDescent="0.2">
      <c r="A179" s="5">
        <v>50</v>
      </c>
      <c r="B179" s="5">
        <v>0</v>
      </c>
      <c r="C179" s="5">
        <v>0</v>
      </c>
      <c r="D179" s="5">
        <v>1</v>
      </c>
      <c r="E179" s="5">
        <v>233</v>
      </c>
      <c r="F179" s="5">
        <f>ROUND(Source!BD154,O179)</f>
        <v>0</v>
      </c>
      <c r="G179" s="5" t="s">
        <v>180</v>
      </c>
      <c r="H179" s="5" t="s">
        <v>181</v>
      </c>
      <c r="I179" s="5"/>
      <c r="J179" s="5"/>
      <c r="K179" s="5">
        <v>233</v>
      </c>
      <c r="L179" s="5">
        <v>24</v>
      </c>
      <c r="M179" s="5">
        <v>3</v>
      </c>
      <c r="N179" s="5" t="s">
        <v>6</v>
      </c>
      <c r="O179" s="5">
        <v>0</v>
      </c>
      <c r="P179" s="5">
        <f>ROUND(Source!EV154,O179)</f>
        <v>0</v>
      </c>
      <c r="Q179" s="5"/>
      <c r="R179" s="5"/>
      <c r="S179" s="5"/>
      <c r="T179" s="5"/>
      <c r="U179" s="5"/>
      <c r="V179" s="5"/>
      <c r="W179" s="5">
        <v>0</v>
      </c>
      <c r="X179" s="5">
        <v>1</v>
      </c>
      <c r="Y179" s="5">
        <v>0</v>
      </c>
      <c r="Z179" s="5">
        <v>0</v>
      </c>
      <c r="AA179" s="5">
        <v>1</v>
      </c>
      <c r="AB179" s="5">
        <v>0</v>
      </c>
      <c r="IF179">
        <v>-1</v>
      </c>
    </row>
    <row r="180" spans="1:240" x14ac:dyDescent="0.2">
      <c r="A180" s="5">
        <v>50</v>
      </c>
      <c r="B180" s="5">
        <v>0</v>
      </c>
      <c r="C180" s="5">
        <v>0</v>
      </c>
      <c r="D180" s="5">
        <v>1</v>
      </c>
      <c r="E180" s="5">
        <v>210</v>
      </c>
      <c r="F180" s="5">
        <f>ROUND(Source!X154,O180)</f>
        <v>100</v>
      </c>
      <c r="G180" s="5" t="s">
        <v>182</v>
      </c>
      <c r="H180" s="5" t="s">
        <v>183</v>
      </c>
      <c r="I180" s="5"/>
      <c r="J180" s="5"/>
      <c r="K180" s="5">
        <v>210</v>
      </c>
      <c r="L180" s="5">
        <v>25</v>
      </c>
      <c r="M180" s="5">
        <v>3</v>
      </c>
      <c r="N180" s="5" t="s">
        <v>6</v>
      </c>
      <c r="O180" s="5">
        <v>0</v>
      </c>
      <c r="P180" s="5" t="e">
        <f>ROUND(Source!DP154,O180)</f>
        <v>#REF!</v>
      </c>
      <c r="Q180" s="5"/>
      <c r="R180" s="5"/>
      <c r="S180" s="5"/>
      <c r="T180" s="5"/>
      <c r="U180" s="5"/>
      <c r="V180" s="5"/>
      <c r="W180" s="5">
        <v>100</v>
      </c>
      <c r="X180" s="5">
        <v>1</v>
      </c>
      <c r="Y180" s="5">
        <v>100</v>
      </c>
      <c r="Z180" s="5">
        <v>2751</v>
      </c>
      <c r="AA180" s="5">
        <v>1</v>
      </c>
      <c r="AB180" s="5">
        <v>2751</v>
      </c>
      <c r="IF180">
        <v>-1</v>
      </c>
    </row>
    <row r="181" spans="1:240" x14ac:dyDescent="0.2">
      <c r="A181" s="5">
        <v>50</v>
      </c>
      <c r="B181" s="5">
        <v>0</v>
      </c>
      <c r="C181" s="5">
        <v>0</v>
      </c>
      <c r="D181" s="5">
        <v>1</v>
      </c>
      <c r="E181" s="5">
        <v>211</v>
      </c>
      <c r="F181" s="5">
        <f>ROUND(Source!Y154,O181)</f>
        <v>54</v>
      </c>
      <c r="G181" s="5" t="s">
        <v>184</v>
      </c>
      <c r="H181" s="5" t="s">
        <v>185</v>
      </c>
      <c r="I181" s="5"/>
      <c r="J181" s="5"/>
      <c r="K181" s="5">
        <v>211</v>
      </c>
      <c r="L181" s="5">
        <v>26</v>
      </c>
      <c r="M181" s="5">
        <v>3</v>
      </c>
      <c r="N181" s="5" t="s">
        <v>6</v>
      </c>
      <c r="O181" s="5">
        <v>0</v>
      </c>
      <c r="P181" s="5" t="e">
        <f>ROUND(Source!DQ154,O181)</f>
        <v>#REF!</v>
      </c>
      <c r="Q181" s="5"/>
      <c r="R181" s="5"/>
      <c r="S181" s="5"/>
      <c r="T181" s="5"/>
      <c r="U181" s="5"/>
      <c r="V181" s="5"/>
      <c r="W181" s="5">
        <v>54</v>
      </c>
      <c r="X181" s="5">
        <v>1</v>
      </c>
      <c r="Y181" s="5">
        <v>54</v>
      </c>
      <c r="Z181" s="5">
        <v>1326</v>
      </c>
      <c r="AA181" s="5">
        <v>1</v>
      </c>
      <c r="AB181" s="5">
        <v>1326</v>
      </c>
      <c r="IF181">
        <v>-1</v>
      </c>
    </row>
    <row r="182" spans="1:240" x14ac:dyDescent="0.2">
      <c r="A182" s="5">
        <v>50</v>
      </c>
      <c r="B182" s="5">
        <v>0</v>
      </c>
      <c r="C182" s="5">
        <v>0</v>
      </c>
      <c r="D182" s="5">
        <v>1</v>
      </c>
      <c r="E182" s="5">
        <v>224</v>
      </c>
      <c r="F182" s="5">
        <f>ROUND(Source!AR154,O182)</f>
        <v>1057</v>
      </c>
      <c r="G182" s="5" t="s">
        <v>186</v>
      </c>
      <c r="H182" s="5" t="s">
        <v>187</v>
      </c>
      <c r="I182" s="5"/>
      <c r="J182" s="5"/>
      <c r="K182" s="5">
        <v>224</v>
      </c>
      <c r="L182" s="5">
        <v>27</v>
      </c>
      <c r="M182" s="5">
        <v>3</v>
      </c>
      <c r="N182" s="5" t="s">
        <v>6</v>
      </c>
      <c r="O182" s="5">
        <v>0</v>
      </c>
      <c r="P182" s="5" t="e">
        <f>ROUND(Source!EJ154,O182)</f>
        <v>#REF!</v>
      </c>
      <c r="Q182" s="5"/>
      <c r="R182" s="5"/>
      <c r="S182" s="5"/>
      <c r="T182" s="5"/>
      <c r="U182" s="5"/>
      <c r="V182" s="5"/>
      <c r="W182" s="5">
        <v>1057</v>
      </c>
      <c r="X182" s="5">
        <v>1</v>
      </c>
      <c r="Y182" s="5">
        <v>1057</v>
      </c>
      <c r="Z182" s="5">
        <v>14917</v>
      </c>
      <c r="AA182" s="5">
        <v>1</v>
      </c>
      <c r="AB182" s="5">
        <v>14917</v>
      </c>
      <c r="IF182">
        <v>-1</v>
      </c>
    </row>
    <row r="183" spans="1:240" x14ac:dyDescent="0.2">
      <c r="IF183">
        <v>-1</v>
      </c>
    </row>
    <row r="184" spans="1:240" x14ac:dyDescent="0.2">
      <c r="A184" s="3">
        <v>51</v>
      </c>
      <c r="B184" s="3">
        <f>B20</f>
        <v>1</v>
      </c>
      <c r="C184" s="3">
        <f>A20</f>
        <v>3</v>
      </c>
      <c r="D184" s="3">
        <f>ROW(A20)</f>
        <v>20</v>
      </c>
      <c r="E184" s="3"/>
      <c r="F184" s="3" t="str">
        <f>IF(F20&lt;&gt;"",F20,"")</f>
        <v>5.7.3.3</v>
      </c>
      <c r="G184" s="3" t="str">
        <f>IF(G20&lt;&gt;"",G20,"")</f>
        <v>Устройство перегородок из листовых материалов на каркасес</v>
      </c>
      <c r="H184" s="3">
        <v>0</v>
      </c>
      <c r="I184" s="3"/>
      <c r="J184" s="3"/>
      <c r="K184" s="3"/>
      <c r="L184" s="3"/>
      <c r="M184" s="3"/>
      <c r="N184" s="3"/>
      <c r="O184" s="3" t="e">
        <f t="shared" ref="O184:T184" si="151">ROUND(O89+O154+AB184,0)</f>
        <v>#REF!</v>
      </c>
      <c r="P184" s="3" t="e">
        <f t="shared" si="151"/>
        <v>#REF!</v>
      </c>
      <c r="Q184" s="3" t="e">
        <f t="shared" si="151"/>
        <v>#REF!</v>
      </c>
      <c r="R184" s="3" t="e">
        <f t="shared" si="151"/>
        <v>#REF!</v>
      </c>
      <c r="S184" s="3" t="e">
        <f t="shared" si="151"/>
        <v>#REF!</v>
      </c>
      <c r="T184" s="3" t="e">
        <f t="shared" si="151"/>
        <v>#REF!</v>
      </c>
      <c r="U184" s="3" t="e">
        <f>U89+U154+AH184</f>
        <v>#REF!</v>
      </c>
      <c r="V184" s="3" t="e">
        <f>V89+V154+AI184</f>
        <v>#REF!</v>
      </c>
      <c r="W184" s="3" t="e">
        <f>ROUND(W89+W154+AJ184,0)</f>
        <v>#REF!</v>
      </c>
      <c r="X184" s="3" t="e">
        <f>ROUND(X89+X154+AK184,0)</f>
        <v>#REF!</v>
      </c>
      <c r="Y184" s="3" t="e">
        <f>ROUND(Y89+Y154+AL184,0)</f>
        <v>#REF!</v>
      </c>
      <c r="Z184" s="3"/>
      <c r="AA184" s="3"/>
      <c r="AB184" s="3"/>
      <c r="AC184" s="3"/>
      <c r="AD184" s="3"/>
      <c r="AE184" s="3"/>
      <c r="AF184" s="3"/>
      <c r="AG184" s="3"/>
      <c r="AH184" s="3"/>
      <c r="AI184" s="3"/>
      <c r="AJ184" s="3"/>
      <c r="AK184" s="3"/>
      <c r="AL184" s="3"/>
      <c r="AM184" s="3"/>
      <c r="AN184" s="3"/>
      <c r="AO184" s="3">
        <f t="shared" ref="AO184:BD184" si="152">ROUND(AO89+AO154+BX184,0)</f>
        <v>0</v>
      </c>
      <c r="AP184" s="3">
        <f t="shared" si="152"/>
        <v>0</v>
      </c>
      <c r="AQ184" s="3">
        <f t="shared" si="152"/>
        <v>0</v>
      </c>
      <c r="AR184" s="3" t="e">
        <f t="shared" si="152"/>
        <v>#REF!</v>
      </c>
      <c r="AS184" s="3" t="e">
        <f t="shared" si="152"/>
        <v>#REF!</v>
      </c>
      <c r="AT184" s="3">
        <f t="shared" si="152"/>
        <v>0</v>
      </c>
      <c r="AU184" s="3">
        <f t="shared" si="152"/>
        <v>0</v>
      </c>
      <c r="AV184" s="3" t="e">
        <f t="shared" si="152"/>
        <v>#REF!</v>
      </c>
      <c r="AW184" s="3" t="e">
        <f t="shared" si="152"/>
        <v>#REF!</v>
      </c>
      <c r="AX184" s="3">
        <f t="shared" si="152"/>
        <v>0</v>
      </c>
      <c r="AY184" s="3" t="e">
        <f t="shared" si="152"/>
        <v>#REF!</v>
      </c>
      <c r="AZ184" s="3">
        <f t="shared" si="152"/>
        <v>0</v>
      </c>
      <c r="BA184" s="3" t="e">
        <f t="shared" si="152"/>
        <v>#REF!</v>
      </c>
      <c r="BB184" s="3">
        <f t="shared" si="152"/>
        <v>0</v>
      </c>
      <c r="BC184" s="3">
        <f t="shared" si="152"/>
        <v>0</v>
      </c>
      <c r="BD184" s="3">
        <f t="shared" si="152"/>
        <v>0</v>
      </c>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4" t="e">
        <f t="shared" ref="DG184:DL184" si="153">ROUND(DG89+DG154+DT184,0)</f>
        <v>#REF!</v>
      </c>
      <c r="DH184" s="4" t="e">
        <f t="shared" si="153"/>
        <v>#REF!</v>
      </c>
      <c r="DI184" s="4" t="e">
        <f t="shared" si="153"/>
        <v>#REF!</v>
      </c>
      <c r="DJ184" s="4" t="e">
        <f t="shared" si="153"/>
        <v>#REF!</v>
      </c>
      <c r="DK184" s="4" t="e">
        <f t="shared" si="153"/>
        <v>#REF!</v>
      </c>
      <c r="DL184" s="4" t="e">
        <f t="shared" si="153"/>
        <v>#REF!</v>
      </c>
      <c r="DM184" s="4" t="e">
        <f>DM89+DM154+DZ184</f>
        <v>#REF!</v>
      </c>
      <c r="DN184" s="4" t="e">
        <f>DN89+DN154+EA184</f>
        <v>#REF!</v>
      </c>
      <c r="DO184" s="4" t="e">
        <f>ROUND(DO89+DO154+EB184,0)</f>
        <v>#REF!</v>
      </c>
      <c r="DP184" s="4" t="e">
        <f>ROUND(DP89+DP154+EC184,0)</f>
        <v>#REF!</v>
      </c>
      <c r="DQ184" s="4" t="e">
        <f>ROUND(DQ89+DQ154+ED184,0)</f>
        <v>#REF!</v>
      </c>
      <c r="DR184" s="4"/>
      <c r="DS184" s="4"/>
      <c r="DT184" s="4"/>
      <c r="DU184" s="4"/>
      <c r="DV184" s="4"/>
      <c r="DW184" s="4"/>
      <c r="DX184" s="4"/>
      <c r="DY184" s="4"/>
      <c r="DZ184" s="4"/>
      <c r="EA184" s="4"/>
      <c r="EB184" s="4"/>
      <c r="EC184" s="4"/>
      <c r="ED184" s="4"/>
      <c r="EE184" s="4"/>
      <c r="EF184" s="4"/>
      <c r="EG184" s="4">
        <f t="shared" ref="EG184:EV184" si="154">ROUND(EG89+EG154+FP184,0)</f>
        <v>0</v>
      </c>
      <c r="EH184" s="4">
        <f t="shared" si="154"/>
        <v>0</v>
      </c>
      <c r="EI184" s="4">
        <f t="shared" si="154"/>
        <v>0</v>
      </c>
      <c r="EJ184" s="4" t="e">
        <f t="shared" si="154"/>
        <v>#REF!</v>
      </c>
      <c r="EK184" s="4" t="e">
        <f t="shared" si="154"/>
        <v>#REF!</v>
      </c>
      <c r="EL184" s="4">
        <f t="shared" si="154"/>
        <v>0</v>
      </c>
      <c r="EM184" s="4">
        <f t="shared" si="154"/>
        <v>0</v>
      </c>
      <c r="EN184" s="4" t="e">
        <f t="shared" si="154"/>
        <v>#REF!</v>
      </c>
      <c r="EO184" s="4" t="e">
        <f t="shared" si="154"/>
        <v>#REF!</v>
      </c>
      <c r="EP184" s="4">
        <f t="shared" si="154"/>
        <v>0</v>
      </c>
      <c r="EQ184" s="4" t="e">
        <f t="shared" si="154"/>
        <v>#REF!</v>
      </c>
      <c r="ER184" s="4">
        <f t="shared" si="154"/>
        <v>0</v>
      </c>
      <c r="ES184" s="4" t="e">
        <f t="shared" si="154"/>
        <v>#REF!</v>
      </c>
      <c r="ET184" s="4">
        <f t="shared" si="154"/>
        <v>0</v>
      </c>
      <c r="EU184" s="4">
        <f t="shared" si="154"/>
        <v>0</v>
      </c>
      <c r="EV184" s="4">
        <f t="shared" si="154"/>
        <v>0</v>
      </c>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v>0</v>
      </c>
      <c r="IF184">
        <v>-1</v>
      </c>
    </row>
    <row r="185" spans="1:240" x14ac:dyDescent="0.2">
      <c r="IF185">
        <v>-1</v>
      </c>
    </row>
    <row r="186" spans="1:240" x14ac:dyDescent="0.2">
      <c r="A186" s="5">
        <v>50</v>
      </c>
      <c r="B186" s="5">
        <v>0</v>
      </c>
      <c r="C186" s="5">
        <v>0</v>
      </c>
      <c r="D186" s="5">
        <v>1</v>
      </c>
      <c r="E186" s="5">
        <v>201</v>
      </c>
      <c r="F186" s="5" t="e">
        <f>ROUND(Source!O184,O186)</f>
        <v>#REF!</v>
      </c>
      <c r="G186" s="5" t="s">
        <v>134</v>
      </c>
      <c r="H186" s="5" t="s">
        <v>135</v>
      </c>
      <c r="I186" s="5"/>
      <c r="J186" s="5"/>
      <c r="K186" s="5">
        <v>201</v>
      </c>
      <c r="L186" s="5">
        <v>1</v>
      </c>
      <c r="M186" s="5">
        <v>3</v>
      </c>
      <c r="N186" s="5" t="s">
        <v>6</v>
      </c>
      <c r="O186" s="5">
        <v>0</v>
      </c>
      <c r="P186" s="5" t="e">
        <f>ROUND(Source!DG184,O186)</f>
        <v>#REF!</v>
      </c>
      <c r="Q186" s="5"/>
      <c r="R186" s="5"/>
      <c r="S186" s="5"/>
      <c r="T186" s="5"/>
      <c r="U186" s="5"/>
      <c r="V186" s="5"/>
      <c r="W186" s="5">
        <v>77978</v>
      </c>
      <c r="X186" s="5">
        <v>1</v>
      </c>
      <c r="Y186" s="5">
        <v>77978</v>
      </c>
      <c r="Z186" s="5">
        <v>542081</v>
      </c>
      <c r="AA186" s="5">
        <v>1</v>
      </c>
      <c r="AB186" s="5">
        <v>542081</v>
      </c>
      <c r="IF186">
        <v>-1</v>
      </c>
    </row>
    <row r="187" spans="1:240" x14ac:dyDescent="0.2">
      <c r="A187" s="5">
        <v>50</v>
      </c>
      <c r="B187" s="5">
        <v>0</v>
      </c>
      <c r="C187" s="5">
        <v>0</v>
      </c>
      <c r="D187" s="5">
        <v>1</v>
      </c>
      <c r="E187" s="5">
        <v>202</v>
      </c>
      <c r="F187" s="5" t="e">
        <f>ROUND(Source!P184,O187)</f>
        <v>#REF!</v>
      </c>
      <c r="G187" s="5" t="s">
        <v>136</v>
      </c>
      <c r="H187" s="5" t="s">
        <v>137</v>
      </c>
      <c r="I187" s="5"/>
      <c r="J187" s="5"/>
      <c r="K187" s="5">
        <v>202</v>
      </c>
      <c r="L187" s="5">
        <v>2</v>
      </c>
      <c r="M187" s="5">
        <v>3</v>
      </c>
      <c r="N187" s="5" t="s">
        <v>6</v>
      </c>
      <c r="O187" s="5">
        <v>0</v>
      </c>
      <c r="P187" s="5" t="e">
        <f>ROUND(Source!DH184,O187)</f>
        <v>#REF!</v>
      </c>
      <c r="Q187" s="5"/>
      <c r="R187" s="5"/>
      <c r="S187" s="5"/>
      <c r="T187" s="5"/>
      <c r="U187" s="5"/>
      <c r="V187" s="5"/>
      <c r="W187" s="5">
        <v>72637</v>
      </c>
      <c r="X187" s="5">
        <v>1</v>
      </c>
      <c r="Y187" s="5">
        <v>72637</v>
      </c>
      <c r="Z187" s="5">
        <v>392977</v>
      </c>
      <c r="AA187" s="5">
        <v>1</v>
      </c>
      <c r="AB187" s="5">
        <v>392977</v>
      </c>
      <c r="IF187">
        <v>-1</v>
      </c>
    </row>
    <row r="188" spans="1:240" x14ac:dyDescent="0.2">
      <c r="A188" s="5">
        <v>50</v>
      </c>
      <c r="B188" s="5">
        <v>0</v>
      </c>
      <c r="C188" s="5">
        <v>0</v>
      </c>
      <c r="D188" s="5">
        <v>1</v>
      </c>
      <c r="E188" s="5">
        <v>222</v>
      </c>
      <c r="F188" s="5">
        <f>ROUND(Source!AO184,O188)</f>
        <v>0</v>
      </c>
      <c r="G188" s="5" t="s">
        <v>138</v>
      </c>
      <c r="H188" s="5" t="s">
        <v>139</v>
      </c>
      <c r="I188" s="5"/>
      <c r="J188" s="5"/>
      <c r="K188" s="5">
        <v>222</v>
      </c>
      <c r="L188" s="5">
        <v>3</v>
      </c>
      <c r="M188" s="5">
        <v>3</v>
      </c>
      <c r="N188" s="5" t="s">
        <v>6</v>
      </c>
      <c r="O188" s="5">
        <v>0</v>
      </c>
      <c r="P188" s="5">
        <f>ROUND(Source!EG184,O188)</f>
        <v>0</v>
      </c>
      <c r="Q188" s="5"/>
      <c r="R188" s="5"/>
      <c r="S188" s="5"/>
      <c r="T188" s="5"/>
      <c r="U188" s="5"/>
      <c r="V188" s="5"/>
      <c r="W188" s="5">
        <v>0</v>
      </c>
      <c r="X188" s="5">
        <v>1</v>
      </c>
      <c r="Y188" s="5">
        <v>0</v>
      </c>
      <c r="Z188" s="5">
        <v>0</v>
      </c>
      <c r="AA188" s="5">
        <v>1</v>
      </c>
      <c r="AB188" s="5">
        <v>0</v>
      </c>
      <c r="IF188">
        <v>-1</v>
      </c>
    </row>
    <row r="189" spans="1:240" x14ac:dyDescent="0.2">
      <c r="A189" s="5">
        <v>50</v>
      </c>
      <c r="B189" s="5">
        <v>0</v>
      </c>
      <c r="C189" s="5">
        <v>0</v>
      </c>
      <c r="D189" s="5">
        <v>1</v>
      </c>
      <c r="E189" s="5">
        <v>225</v>
      </c>
      <c r="F189" s="5" t="e">
        <f>ROUND(Source!AV184,O189)</f>
        <v>#REF!</v>
      </c>
      <c r="G189" s="5" t="s">
        <v>140</v>
      </c>
      <c r="H189" s="5" t="s">
        <v>141</v>
      </c>
      <c r="I189" s="5"/>
      <c r="J189" s="5"/>
      <c r="K189" s="5">
        <v>225</v>
      </c>
      <c r="L189" s="5">
        <v>4</v>
      </c>
      <c r="M189" s="5">
        <v>3</v>
      </c>
      <c r="N189" s="5" t="s">
        <v>6</v>
      </c>
      <c r="O189" s="5">
        <v>0</v>
      </c>
      <c r="P189" s="5" t="e">
        <f>ROUND(Source!EN184,O189)</f>
        <v>#REF!</v>
      </c>
      <c r="Q189" s="5"/>
      <c r="R189" s="5"/>
      <c r="S189" s="5"/>
      <c r="T189" s="5"/>
      <c r="U189" s="5"/>
      <c r="V189" s="5"/>
      <c r="W189" s="5">
        <v>72637</v>
      </c>
      <c r="X189" s="5">
        <v>1</v>
      </c>
      <c r="Y189" s="5">
        <v>72637</v>
      </c>
      <c r="Z189" s="5">
        <v>392977</v>
      </c>
      <c r="AA189" s="5">
        <v>1</v>
      </c>
      <c r="AB189" s="5">
        <v>392977</v>
      </c>
      <c r="IF189">
        <v>-1</v>
      </c>
    </row>
    <row r="190" spans="1:240" x14ac:dyDescent="0.2">
      <c r="A190" s="5">
        <v>50</v>
      </c>
      <c r="B190" s="5">
        <v>0</v>
      </c>
      <c r="C190" s="5">
        <v>0</v>
      </c>
      <c r="D190" s="5">
        <v>1</v>
      </c>
      <c r="E190" s="5">
        <v>226</v>
      </c>
      <c r="F190" s="5" t="e">
        <f>ROUND(Source!AW184,O190)</f>
        <v>#REF!</v>
      </c>
      <c r="G190" s="5" t="s">
        <v>142</v>
      </c>
      <c r="H190" s="5" t="s">
        <v>143</v>
      </c>
      <c r="I190" s="5"/>
      <c r="J190" s="5"/>
      <c r="K190" s="5">
        <v>226</v>
      </c>
      <c r="L190" s="5">
        <v>5</v>
      </c>
      <c r="M190" s="5">
        <v>3</v>
      </c>
      <c r="N190" s="5" t="s">
        <v>6</v>
      </c>
      <c r="O190" s="5">
        <v>0</v>
      </c>
      <c r="P190" s="5" t="e">
        <f>ROUND(Source!EO184,O190)</f>
        <v>#REF!</v>
      </c>
      <c r="Q190" s="5"/>
      <c r="R190" s="5"/>
      <c r="S190" s="5"/>
      <c r="T190" s="5"/>
      <c r="U190" s="5"/>
      <c r="V190" s="5"/>
      <c r="W190" s="5">
        <v>72637</v>
      </c>
      <c r="X190" s="5">
        <v>1</v>
      </c>
      <c r="Y190" s="5">
        <v>72637</v>
      </c>
      <c r="Z190" s="5">
        <v>392977</v>
      </c>
      <c r="AA190" s="5">
        <v>1</v>
      </c>
      <c r="AB190" s="5">
        <v>392977</v>
      </c>
      <c r="IF190">
        <v>-1</v>
      </c>
    </row>
    <row r="191" spans="1:240" x14ac:dyDescent="0.2">
      <c r="A191" s="5">
        <v>50</v>
      </c>
      <c r="B191" s="5">
        <v>0</v>
      </c>
      <c r="C191" s="5">
        <v>0</v>
      </c>
      <c r="D191" s="5">
        <v>1</v>
      </c>
      <c r="E191" s="5">
        <v>227</v>
      </c>
      <c r="F191" s="5">
        <f>ROUND(Source!AX184,O191)</f>
        <v>0</v>
      </c>
      <c r="G191" s="5" t="s">
        <v>144</v>
      </c>
      <c r="H191" s="5" t="s">
        <v>145</v>
      </c>
      <c r="I191" s="5"/>
      <c r="J191" s="5"/>
      <c r="K191" s="5">
        <v>227</v>
      </c>
      <c r="L191" s="5">
        <v>6</v>
      </c>
      <c r="M191" s="5">
        <v>3</v>
      </c>
      <c r="N191" s="5" t="s">
        <v>6</v>
      </c>
      <c r="O191" s="5">
        <v>0</v>
      </c>
      <c r="P191" s="5">
        <f>ROUND(Source!EP184,O191)</f>
        <v>0</v>
      </c>
      <c r="Q191" s="5"/>
      <c r="R191" s="5"/>
      <c r="S191" s="5"/>
      <c r="T191" s="5"/>
      <c r="U191" s="5"/>
      <c r="V191" s="5"/>
      <c r="W191" s="5">
        <v>0</v>
      </c>
      <c r="X191" s="5">
        <v>1</v>
      </c>
      <c r="Y191" s="5">
        <v>0</v>
      </c>
      <c r="Z191" s="5">
        <v>0</v>
      </c>
      <c r="AA191" s="5">
        <v>1</v>
      </c>
      <c r="AB191" s="5">
        <v>0</v>
      </c>
      <c r="IF191">
        <v>-1</v>
      </c>
    </row>
    <row r="192" spans="1:240" x14ac:dyDescent="0.2">
      <c r="A192" s="5">
        <v>50</v>
      </c>
      <c r="B192" s="5">
        <v>0</v>
      </c>
      <c r="C192" s="5">
        <v>0</v>
      </c>
      <c r="D192" s="5">
        <v>1</v>
      </c>
      <c r="E192" s="5">
        <v>228</v>
      </c>
      <c r="F192" s="5" t="e">
        <f>ROUND(Source!AY184,O192)</f>
        <v>#REF!</v>
      </c>
      <c r="G192" s="5" t="s">
        <v>146</v>
      </c>
      <c r="H192" s="5" t="s">
        <v>147</v>
      </c>
      <c r="I192" s="5"/>
      <c r="J192" s="5"/>
      <c r="K192" s="5">
        <v>228</v>
      </c>
      <c r="L192" s="5">
        <v>7</v>
      </c>
      <c r="M192" s="5">
        <v>3</v>
      </c>
      <c r="N192" s="5" t="s">
        <v>6</v>
      </c>
      <c r="O192" s="5">
        <v>0</v>
      </c>
      <c r="P192" s="5" t="e">
        <f>ROUND(Source!EQ184,O192)</f>
        <v>#REF!</v>
      </c>
      <c r="Q192" s="5"/>
      <c r="R192" s="5"/>
      <c r="S192" s="5"/>
      <c r="T192" s="5"/>
      <c r="U192" s="5"/>
      <c r="V192" s="5"/>
      <c r="W192" s="5">
        <v>72637</v>
      </c>
      <c r="X192" s="5">
        <v>1</v>
      </c>
      <c r="Y192" s="5">
        <v>72637</v>
      </c>
      <c r="Z192" s="5">
        <v>392977</v>
      </c>
      <c r="AA192" s="5">
        <v>1</v>
      </c>
      <c r="AB192" s="5">
        <v>392977</v>
      </c>
      <c r="IF192">
        <v>-1</v>
      </c>
    </row>
    <row r="193" spans="1:240" x14ac:dyDescent="0.2">
      <c r="A193" s="5">
        <v>50</v>
      </c>
      <c r="B193" s="5">
        <v>0</v>
      </c>
      <c r="C193" s="5">
        <v>0</v>
      </c>
      <c r="D193" s="5">
        <v>1</v>
      </c>
      <c r="E193" s="5">
        <v>216</v>
      </c>
      <c r="F193" s="5">
        <f>ROUND(Source!AP184,O193)</f>
        <v>0</v>
      </c>
      <c r="G193" s="5" t="s">
        <v>148</v>
      </c>
      <c r="H193" s="5" t="s">
        <v>149</v>
      </c>
      <c r="I193" s="5"/>
      <c r="J193" s="5"/>
      <c r="K193" s="5">
        <v>216</v>
      </c>
      <c r="L193" s="5">
        <v>8</v>
      </c>
      <c r="M193" s="5">
        <v>3</v>
      </c>
      <c r="N193" s="5" t="s">
        <v>6</v>
      </c>
      <c r="O193" s="5">
        <v>0</v>
      </c>
      <c r="P193" s="5">
        <f>ROUND(Source!EH184,O193)</f>
        <v>0</v>
      </c>
      <c r="Q193" s="5"/>
      <c r="R193" s="5"/>
      <c r="S193" s="5"/>
      <c r="T193" s="5"/>
      <c r="U193" s="5"/>
      <c r="V193" s="5"/>
      <c r="W193" s="5">
        <v>0</v>
      </c>
      <c r="X193" s="5">
        <v>1</v>
      </c>
      <c r="Y193" s="5">
        <v>0</v>
      </c>
      <c r="Z193" s="5">
        <v>0</v>
      </c>
      <c r="AA193" s="5">
        <v>1</v>
      </c>
      <c r="AB193" s="5">
        <v>0</v>
      </c>
      <c r="IF193">
        <v>-1</v>
      </c>
    </row>
    <row r="194" spans="1:240" x14ac:dyDescent="0.2">
      <c r="A194" s="5">
        <v>50</v>
      </c>
      <c r="B194" s="5">
        <v>0</v>
      </c>
      <c r="C194" s="5">
        <v>0</v>
      </c>
      <c r="D194" s="5">
        <v>1</v>
      </c>
      <c r="E194" s="5">
        <v>223</v>
      </c>
      <c r="F194" s="5">
        <f>ROUND(Source!AQ184,O194)</f>
        <v>0</v>
      </c>
      <c r="G194" s="5" t="s">
        <v>150</v>
      </c>
      <c r="H194" s="5" t="s">
        <v>151</v>
      </c>
      <c r="I194" s="5"/>
      <c r="J194" s="5"/>
      <c r="K194" s="5">
        <v>223</v>
      </c>
      <c r="L194" s="5">
        <v>9</v>
      </c>
      <c r="M194" s="5">
        <v>3</v>
      </c>
      <c r="N194" s="5" t="s">
        <v>6</v>
      </c>
      <c r="O194" s="5">
        <v>0</v>
      </c>
      <c r="P194" s="5">
        <f>ROUND(Source!EI184,O194)</f>
        <v>0</v>
      </c>
      <c r="Q194" s="5"/>
      <c r="R194" s="5"/>
      <c r="S194" s="5"/>
      <c r="T194" s="5"/>
      <c r="U194" s="5"/>
      <c r="V194" s="5"/>
      <c r="W194" s="5">
        <v>0</v>
      </c>
      <c r="X194" s="5">
        <v>1</v>
      </c>
      <c r="Y194" s="5">
        <v>0</v>
      </c>
      <c r="Z194" s="5">
        <v>0</v>
      </c>
      <c r="AA194" s="5">
        <v>1</v>
      </c>
      <c r="AB194" s="5">
        <v>0</v>
      </c>
      <c r="IF194">
        <v>-1</v>
      </c>
    </row>
    <row r="195" spans="1:240" x14ac:dyDescent="0.2">
      <c r="A195" s="5">
        <v>50</v>
      </c>
      <c r="B195" s="5">
        <v>0</v>
      </c>
      <c r="C195" s="5">
        <v>0</v>
      </c>
      <c r="D195" s="5">
        <v>1</v>
      </c>
      <c r="E195" s="5">
        <v>229</v>
      </c>
      <c r="F195" s="5">
        <f>ROUND(Source!AZ184,O195)</f>
        <v>0</v>
      </c>
      <c r="G195" s="5" t="s">
        <v>152</v>
      </c>
      <c r="H195" s="5" t="s">
        <v>153</v>
      </c>
      <c r="I195" s="5"/>
      <c r="J195" s="5"/>
      <c r="K195" s="5">
        <v>229</v>
      </c>
      <c r="L195" s="5">
        <v>10</v>
      </c>
      <c r="M195" s="5">
        <v>3</v>
      </c>
      <c r="N195" s="5" t="s">
        <v>6</v>
      </c>
      <c r="O195" s="5">
        <v>0</v>
      </c>
      <c r="P195" s="5">
        <f>ROUND(Source!ER184,O195)</f>
        <v>0</v>
      </c>
      <c r="Q195" s="5"/>
      <c r="R195" s="5"/>
      <c r="S195" s="5"/>
      <c r="T195" s="5"/>
      <c r="U195" s="5"/>
      <c r="V195" s="5"/>
      <c r="W195" s="5">
        <v>0</v>
      </c>
      <c r="X195" s="5">
        <v>1</v>
      </c>
      <c r="Y195" s="5">
        <v>0</v>
      </c>
      <c r="Z195" s="5">
        <v>0</v>
      </c>
      <c r="AA195" s="5">
        <v>1</v>
      </c>
      <c r="AB195" s="5">
        <v>0</v>
      </c>
      <c r="IF195">
        <v>-1</v>
      </c>
    </row>
    <row r="196" spans="1:240" x14ac:dyDescent="0.2">
      <c r="A196" s="5">
        <v>50</v>
      </c>
      <c r="B196" s="5">
        <v>0</v>
      </c>
      <c r="C196" s="5">
        <v>0</v>
      </c>
      <c r="D196" s="5">
        <v>1</v>
      </c>
      <c r="E196" s="5">
        <v>203</v>
      </c>
      <c r="F196" s="5" t="e">
        <f>ROUND(Source!Q184,O196)</f>
        <v>#REF!</v>
      </c>
      <c r="G196" s="5" t="s">
        <v>154</v>
      </c>
      <c r="H196" s="5" t="s">
        <v>155</v>
      </c>
      <c r="I196" s="5"/>
      <c r="J196" s="5"/>
      <c r="K196" s="5">
        <v>203</v>
      </c>
      <c r="L196" s="5">
        <v>11</v>
      </c>
      <c r="M196" s="5">
        <v>3</v>
      </c>
      <c r="N196" s="5" t="s">
        <v>6</v>
      </c>
      <c r="O196" s="5">
        <v>0</v>
      </c>
      <c r="P196" s="5" t="e">
        <f>ROUND(Source!DI184,O196)</f>
        <v>#REF!</v>
      </c>
      <c r="Q196" s="5"/>
      <c r="R196" s="5"/>
      <c r="S196" s="5"/>
      <c r="T196" s="5"/>
      <c r="U196" s="5"/>
      <c r="V196" s="5"/>
      <c r="W196" s="5">
        <v>282</v>
      </c>
      <c r="X196" s="5">
        <v>1</v>
      </c>
      <c r="Y196" s="5">
        <v>282</v>
      </c>
      <c r="Z196" s="5">
        <v>2626</v>
      </c>
      <c r="AA196" s="5">
        <v>1</v>
      </c>
      <c r="AB196" s="5">
        <v>2626</v>
      </c>
      <c r="IF196">
        <v>-1</v>
      </c>
    </row>
    <row r="197" spans="1:240" x14ac:dyDescent="0.2">
      <c r="A197" s="5">
        <v>50</v>
      </c>
      <c r="B197" s="5">
        <v>0</v>
      </c>
      <c r="C197" s="5">
        <v>0</v>
      </c>
      <c r="D197" s="5">
        <v>1</v>
      </c>
      <c r="E197" s="5">
        <v>231</v>
      </c>
      <c r="F197" s="5">
        <f>ROUND(Source!BB184,O197)</f>
        <v>0</v>
      </c>
      <c r="G197" s="5" t="s">
        <v>156</v>
      </c>
      <c r="H197" s="5" t="s">
        <v>157</v>
      </c>
      <c r="I197" s="5"/>
      <c r="J197" s="5"/>
      <c r="K197" s="5">
        <v>231</v>
      </c>
      <c r="L197" s="5">
        <v>12</v>
      </c>
      <c r="M197" s="5">
        <v>3</v>
      </c>
      <c r="N197" s="5" t="s">
        <v>6</v>
      </c>
      <c r="O197" s="5">
        <v>0</v>
      </c>
      <c r="P197" s="5">
        <f>ROUND(Source!ET184,O197)</f>
        <v>0</v>
      </c>
      <c r="Q197" s="5"/>
      <c r="R197" s="5"/>
      <c r="S197" s="5"/>
      <c r="T197" s="5"/>
      <c r="U197" s="5"/>
      <c r="V197" s="5"/>
      <c r="W197" s="5">
        <v>0</v>
      </c>
      <c r="X197" s="5">
        <v>1</v>
      </c>
      <c r="Y197" s="5">
        <v>0</v>
      </c>
      <c r="Z197" s="5">
        <v>0</v>
      </c>
      <c r="AA197" s="5">
        <v>1</v>
      </c>
      <c r="AB197" s="5">
        <v>0</v>
      </c>
      <c r="IF197">
        <v>-1</v>
      </c>
    </row>
    <row r="198" spans="1:240" x14ac:dyDescent="0.2">
      <c r="A198" s="5">
        <v>50</v>
      </c>
      <c r="B198" s="5">
        <v>0</v>
      </c>
      <c r="C198" s="5">
        <v>0</v>
      </c>
      <c r="D198" s="5">
        <v>1</v>
      </c>
      <c r="E198" s="5">
        <v>204</v>
      </c>
      <c r="F198" s="5" t="e">
        <f>ROUND(Source!R184,O198)</f>
        <v>#REF!</v>
      </c>
      <c r="G198" s="5" t="s">
        <v>158</v>
      </c>
      <c r="H198" s="5" t="s">
        <v>159</v>
      </c>
      <c r="I198" s="5"/>
      <c r="J198" s="5"/>
      <c r="K198" s="5">
        <v>204</v>
      </c>
      <c r="L198" s="5">
        <v>13</v>
      </c>
      <c r="M198" s="5">
        <v>3</v>
      </c>
      <c r="N198" s="5" t="s">
        <v>6</v>
      </c>
      <c r="O198" s="5">
        <v>0</v>
      </c>
      <c r="P198" s="5" t="e">
        <f>ROUND(Source!DJ184,O198)</f>
        <v>#REF!</v>
      </c>
      <c r="Q198" s="5"/>
      <c r="R198" s="5"/>
      <c r="S198" s="5"/>
      <c r="T198" s="5"/>
      <c r="U198" s="5"/>
      <c r="V198" s="5"/>
      <c r="W198" s="5">
        <v>22</v>
      </c>
      <c r="X198" s="5">
        <v>1</v>
      </c>
      <c r="Y198" s="5">
        <v>22</v>
      </c>
      <c r="Z198" s="5">
        <v>448</v>
      </c>
      <c r="AA198" s="5">
        <v>1</v>
      </c>
      <c r="AB198" s="5">
        <v>448</v>
      </c>
      <c r="IF198">
        <v>-1</v>
      </c>
    </row>
    <row r="199" spans="1:240" x14ac:dyDescent="0.2">
      <c r="A199" s="5">
        <v>50</v>
      </c>
      <c r="B199" s="5">
        <v>0</v>
      </c>
      <c r="C199" s="5">
        <v>0</v>
      </c>
      <c r="D199" s="5">
        <v>1</v>
      </c>
      <c r="E199" s="5">
        <v>205</v>
      </c>
      <c r="F199" s="5" t="e">
        <f>ROUND(Source!S184,O199)</f>
        <v>#REF!</v>
      </c>
      <c r="G199" s="5" t="s">
        <v>160</v>
      </c>
      <c r="H199" s="5" t="s">
        <v>161</v>
      </c>
      <c r="I199" s="5"/>
      <c r="J199" s="5"/>
      <c r="K199" s="5">
        <v>205</v>
      </c>
      <c r="L199" s="5">
        <v>14</v>
      </c>
      <c r="M199" s="5">
        <v>3</v>
      </c>
      <c r="N199" s="5" t="s">
        <v>6</v>
      </c>
      <c r="O199" s="5">
        <v>0</v>
      </c>
      <c r="P199" s="5" t="e">
        <f>ROUND(Source!DK184,O199)</f>
        <v>#REF!</v>
      </c>
      <c r="Q199" s="5"/>
      <c r="R199" s="5"/>
      <c r="S199" s="5"/>
      <c r="T199" s="5"/>
      <c r="U199" s="5"/>
      <c r="V199" s="5"/>
      <c r="W199" s="5">
        <v>5059</v>
      </c>
      <c r="X199" s="5">
        <v>1</v>
      </c>
      <c r="Y199" s="5">
        <v>5059</v>
      </c>
      <c r="Z199" s="5">
        <v>146478</v>
      </c>
      <c r="AA199" s="5">
        <v>1</v>
      </c>
      <c r="AB199" s="5">
        <v>146478</v>
      </c>
      <c r="IF199">
        <v>-1</v>
      </c>
    </row>
    <row r="200" spans="1:240" x14ac:dyDescent="0.2">
      <c r="A200" s="5">
        <v>50</v>
      </c>
      <c r="B200" s="5">
        <v>0</v>
      </c>
      <c r="C200" s="5">
        <v>0</v>
      </c>
      <c r="D200" s="5">
        <v>1</v>
      </c>
      <c r="E200" s="5">
        <v>232</v>
      </c>
      <c r="F200" s="5">
        <f>ROUND(Source!BC184,O200)</f>
        <v>0</v>
      </c>
      <c r="G200" s="5" t="s">
        <v>162</v>
      </c>
      <c r="H200" s="5" t="s">
        <v>163</v>
      </c>
      <c r="I200" s="5"/>
      <c r="J200" s="5"/>
      <c r="K200" s="5">
        <v>232</v>
      </c>
      <c r="L200" s="5">
        <v>15</v>
      </c>
      <c r="M200" s="5">
        <v>3</v>
      </c>
      <c r="N200" s="5" t="s">
        <v>6</v>
      </c>
      <c r="O200" s="5">
        <v>0</v>
      </c>
      <c r="P200" s="5">
        <f>ROUND(Source!EU184,O200)</f>
        <v>0</v>
      </c>
      <c r="Q200" s="5"/>
      <c r="R200" s="5"/>
      <c r="S200" s="5"/>
      <c r="T200" s="5"/>
      <c r="U200" s="5"/>
      <c r="V200" s="5"/>
      <c r="W200" s="5">
        <v>0</v>
      </c>
      <c r="X200" s="5">
        <v>1</v>
      </c>
      <c r="Y200" s="5">
        <v>0</v>
      </c>
      <c r="Z200" s="5">
        <v>0</v>
      </c>
      <c r="AA200" s="5">
        <v>1</v>
      </c>
      <c r="AB200" s="5">
        <v>0</v>
      </c>
      <c r="IF200">
        <v>-1</v>
      </c>
    </row>
    <row r="201" spans="1:240" x14ac:dyDescent="0.2">
      <c r="A201" s="5">
        <v>50</v>
      </c>
      <c r="B201" s="5">
        <v>0</v>
      </c>
      <c r="C201" s="5">
        <v>0</v>
      </c>
      <c r="D201" s="5">
        <v>1</v>
      </c>
      <c r="E201" s="5">
        <v>214</v>
      </c>
      <c r="F201" s="5" t="e">
        <f>ROUND(Source!AS184,O201)</f>
        <v>#REF!</v>
      </c>
      <c r="G201" s="5" t="s">
        <v>164</v>
      </c>
      <c r="H201" s="5" t="s">
        <v>165</v>
      </c>
      <c r="I201" s="5"/>
      <c r="J201" s="5"/>
      <c r="K201" s="5">
        <v>214</v>
      </c>
      <c r="L201" s="5">
        <v>16</v>
      </c>
      <c r="M201" s="5">
        <v>3</v>
      </c>
      <c r="N201" s="5" t="s">
        <v>6</v>
      </c>
      <c r="O201" s="5">
        <v>0</v>
      </c>
      <c r="P201" s="5" t="e">
        <f>ROUND(Source!EK184,O201)</f>
        <v>#REF!</v>
      </c>
      <c r="Q201" s="5"/>
      <c r="R201" s="5"/>
      <c r="S201" s="5"/>
      <c r="T201" s="5"/>
      <c r="U201" s="5"/>
      <c r="V201" s="5"/>
      <c r="W201" s="5">
        <v>87174</v>
      </c>
      <c r="X201" s="5">
        <v>1</v>
      </c>
      <c r="Y201" s="5">
        <v>87174</v>
      </c>
      <c r="Z201" s="5">
        <v>785979</v>
      </c>
      <c r="AA201" s="5">
        <v>1</v>
      </c>
      <c r="AB201" s="5">
        <v>785979</v>
      </c>
      <c r="IF201">
        <v>-1</v>
      </c>
    </row>
    <row r="202" spans="1:240" x14ac:dyDescent="0.2">
      <c r="A202" s="5">
        <v>50</v>
      </c>
      <c r="B202" s="5">
        <v>0</v>
      </c>
      <c r="C202" s="5">
        <v>0</v>
      </c>
      <c r="D202" s="5">
        <v>1</v>
      </c>
      <c r="E202" s="5">
        <v>215</v>
      </c>
      <c r="F202" s="5">
        <f>ROUND(Source!AT184,O202)</f>
        <v>0</v>
      </c>
      <c r="G202" s="5" t="s">
        <v>166</v>
      </c>
      <c r="H202" s="5" t="s">
        <v>167</v>
      </c>
      <c r="I202" s="5"/>
      <c r="J202" s="5"/>
      <c r="K202" s="5">
        <v>215</v>
      </c>
      <c r="L202" s="5">
        <v>17</v>
      </c>
      <c r="M202" s="5">
        <v>3</v>
      </c>
      <c r="N202" s="5" t="s">
        <v>6</v>
      </c>
      <c r="O202" s="5">
        <v>0</v>
      </c>
      <c r="P202" s="5">
        <f>ROUND(Source!EL184,O202)</f>
        <v>0</v>
      </c>
      <c r="Q202" s="5"/>
      <c r="R202" s="5"/>
      <c r="S202" s="5"/>
      <c r="T202" s="5"/>
      <c r="U202" s="5"/>
      <c r="V202" s="5"/>
      <c r="W202" s="5">
        <v>0</v>
      </c>
      <c r="X202" s="5">
        <v>1</v>
      </c>
      <c r="Y202" s="5">
        <v>0</v>
      </c>
      <c r="Z202" s="5">
        <v>0</v>
      </c>
      <c r="AA202" s="5">
        <v>1</v>
      </c>
      <c r="AB202" s="5">
        <v>0</v>
      </c>
      <c r="IF202">
        <v>-1</v>
      </c>
    </row>
    <row r="203" spans="1:240" x14ac:dyDescent="0.2">
      <c r="A203" s="5">
        <v>50</v>
      </c>
      <c r="B203" s="5">
        <v>0</v>
      </c>
      <c r="C203" s="5">
        <v>0</v>
      </c>
      <c r="D203" s="5">
        <v>1</v>
      </c>
      <c r="E203" s="5">
        <v>217</v>
      </c>
      <c r="F203" s="5">
        <f>ROUND(Source!AU184,O203)</f>
        <v>0</v>
      </c>
      <c r="G203" s="5" t="s">
        <v>168</v>
      </c>
      <c r="H203" s="5" t="s">
        <v>169</v>
      </c>
      <c r="I203" s="5"/>
      <c r="J203" s="5"/>
      <c r="K203" s="5">
        <v>217</v>
      </c>
      <c r="L203" s="5">
        <v>18</v>
      </c>
      <c r="M203" s="5">
        <v>3</v>
      </c>
      <c r="N203" s="5" t="s">
        <v>6</v>
      </c>
      <c r="O203" s="5">
        <v>0</v>
      </c>
      <c r="P203" s="5">
        <f>ROUND(Source!EM184,O203)</f>
        <v>0</v>
      </c>
      <c r="Q203" s="5"/>
      <c r="R203" s="5"/>
      <c r="S203" s="5"/>
      <c r="T203" s="5"/>
      <c r="U203" s="5"/>
      <c r="V203" s="5"/>
      <c r="W203" s="5">
        <v>0</v>
      </c>
      <c r="X203" s="5">
        <v>1</v>
      </c>
      <c r="Y203" s="5">
        <v>0</v>
      </c>
      <c r="Z203" s="5">
        <v>0</v>
      </c>
      <c r="AA203" s="5">
        <v>1</v>
      </c>
      <c r="AB203" s="5">
        <v>0</v>
      </c>
      <c r="IF203">
        <v>-1</v>
      </c>
    </row>
    <row r="204" spans="1:240" x14ac:dyDescent="0.2">
      <c r="A204" s="5">
        <v>50</v>
      </c>
      <c r="B204" s="5">
        <v>0</v>
      </c>
      <c r="C204" s="5">
        <v>0</v>
      </c>
      <c r="D204" s="5">
        <v>1</v>
      </c>
      <c r="E204" s="5">
        <v>230</v>
      </c>
      <c r="F204" s="5" t="e">
        <f>ROUND(Source!BA184,O204)</f>
        <v>#REF!</v>
      </c>
      <c r="G204" s="5" t="s">
        <v>170</v>
      </c>
      <c r="H204" s="5" t="s">
        <v>171</v>
      </c>
      <c r="I204" s="5"/>
      <c r="J204" s="5"/>
      <c r="K204" s="5">
        <v>230</v>
      </c>
      <c r="L204" s="5">
        <v>19</v>
      </c>
      <c r="M204" s="5">
        <v>3</v>
      </c>
      <c r="N204" s="5" t="s">
        <v>6</v>
      </c>
      <c r="O204" s="5">
        <v>0</v>
      </c>
      <c r="P204" s="5" t="e">
        <f>ROUND(Source!ES184,O204)</f>
        <v>#REF!</v>
      </c>
      <c r="Q204" s="5"/>
      <c r="R204" s="5"/>
      <c r="S204" s="5"/>
      <c r="T204" s="5"/>
      <c r="U204" s="5"/>
      <c r="V204" s="5"/>
      <c r="W204" s="5">
        <v>0</v>
      </c>
      <c r="X204" s="5">
        <v>1</v>
      </c>
      <c r="Y204" s="5">
        <v>0</v>
      </c>
      <c r="Z204" s="5">
        <v>0</v>
      </c>
      <c r="AA204" s="5">
        <v>1</v>
      </c>
      <c r="AB204" s="5">
        <v>0</v>
      </c>
      <c r="IF204">
        <v>-1</v>
      </c>
    </row>
    <row r="205" spans="1:240" x14ac:dyDescent="0.2">
      <c r="A205" s="5">
        <v>50</v>
      </c>
      <c r="B205" s="5">
        <v>0</v>
      </c>
      <c r="C205" s="5">
        <v>0</v>
      </c>
      <c r="D205" s="5">
        <v>1</v>
      </c>
      <c r="E205" s="5">
        <v>206</v>
      </c>
      <c r="F205" s="5" t="e">
        <f>ROUND(Source!T184,O205)</f>
        <v>#REF!</v>
      </c>
      <c r="G205" s="5" t="s">
        <v>172</v>
      </c>
      <c r="H205" s="5" t="s">
        <v>173</v>
      </c>
      <c r="I205" s="5"/>
      <c r="J205" s="5"/>
      <c r="K205" s="5">
        <v>206</v>
      </c>
      <c r="L205" s="5">
        <v>20</v>
      </c>
      <c r="M205" s="5">
        <v>3</v>
      </c>
      <c r="N205" s="5" t="s">
        <v>6</v>
      </c>
      <c r="O205" s="5">
        <v>0</v>
      </c>
      <c r="P205" s="5" t="e">
        <f>ROUND(Source!DL184,O205)</f>
        <v>#REF!</v>
      </c>
      <c r="Q205" s="5"/>
      <c r="R205" s="5"/>
      <c r="S205" s="5"/>
      <c r="T205" s="5"/>
      <c r="U205" s="5"/>
      <c r="V205" s="5"/>
      <c r="W205" s="5">
        <v>0</v>
      </c>
      <c r="X205" s="5">
        <v>1</v>
      </c>
      <c r="Y205" s="5">
        <v>0</v>
      </c>
      <c r="Z205" s="5">
        <v>0</v>
      </c>
      <c r="AA205" s="5">
        <v>1</v>
      </c>
      <c r="AB205" s="5">
        <v>0</v>
      </c>
      <c r="IF205">
        <v>-1</v>
      </c>
    </row>
    <row r="206" spans="1:240" x14ac:dyDescent="0.2">
      <c r="A206" s="5">
        <v>50</v>
      </c>
      <c r="B206" s="5">
        <v>0</v>
      </c>
      <c r="C206" s="5">
        <v>0</v>
      </c>
      <c r="D206" s="5">
        <v>1</v>
      </c>
      <c r="E206" s="5">
        <v>207</v>
      </c>
      <c r="F206" s="5" t="e">
        <f>Source!U184</f>
        <v>#REF!</v>
      </c>
      <c r="G206" s="5" t="s">
        <v>174</v>
      </c>
      <c r="H206" s="5" t="s">
        <v>175</v>
      </c>
      <c r="I206" s="5"/>
      <c r="J206" s="5"/>
      <c r="K206" s="5">
        <v>207</v>
      </c>
      <c r="L206" s="5">
        <v>21</v>
      </c>
      <c r="M206" s="5">
        <v>3</v>
      </c>
      <c r="N206" s="5" t="s">
        <v>6</v>
      </c>
      <c r="O206" s="5">
        <v>-1</v>
      </c>
      <c r="P206" s="5" t="e">
        <f>Source!DM184</f>
        <v>#REF!</v>
      </c>
      <c r="Q206" s="5"/>
      <c r="R206" s="5"/>
      <c r="S206" s="5"/>
      <c r="T206" s="5"/>
      <c r="U206" s="5"/>
      <c r="V206" s="5"/>
      <c r="W206" s="5">
        <v>554.43736000000001</v>
      </c>
      <c r="X206" s="5">
        <v>1</v>
      </c>
      <c r="Y206" s="5">
        <v>554.43736000000001</v>
      </c>
      <c r="Z206" s="5">
        <v>554.43736000000001</v>
      </c>
      <c r="AA206" s="5">
        <v>1</v>
      </c>
      <c r="AB206" s="5">
        <v>554.43736000000001</v>
      </c>
      <c r="IF206">
        <v>-1</v>
      </c>
    </row>
    <row r="207" spans="1:240" x14ac:dyDescent="0.2">
      <c r="A207" s="5">
        <v>50</v>
      </c>
      <c r="B207" s="5">
        <v>0</v>
      </c>
      <c r="C207" s="5">
        <v>0</v>
      </c>
      <c r="D207" s="5">
        <v>1</v>
      </c>
      <c r="E207" s="5">
        <v>208</v>
      </c>
      <c r="F207" s="5" t="e">
        <f>Source!V184</f>
        <v>#REF!</v>
      </c>
      <c r="G207" s="5" t="s">
        <v>176</v>
      </c>
      <c r="H207" s="5" t="s">
        <v>177</v>
      </c>
      <c r="I207" s="5"/>
      <c r="J207" s="5"/>
      <c r="K207" s="5">
        <v>208</v>
      </c>
      <c r="L207" s="5">
        <v>22</v>
      </c>
      <c r="M207" s="5">
        <v>3</v>
      </c>
      <c r="N207" s="5" t="s">
        <v>6</v>
      </c>
      <c r="O207" s="5">
        <v>-1</v>
      </c>
      <c r="P207" s="5" t="e">
        <f>Source!DN184</f>
        <v>#REF!</v>
      </c>
      <c r="Q207" s="5"/>
      <c r="R207" s="5"/>
      <c r="S207" s="5"/>
      <c r="T207" s="5"/>
      <c r="U207" s="5"/>
      <c r="V207" s="5"/>
      <c r="W207" s="5">
        <v>1.65984</v>
      </c>
      <c r="X207" s="5">
        <v>1</v>
      </c>
      <c r="Y207" s="5">
        <v>1.65984</v>
      </c>
      <c r="Z207" s="5">
        <v>1.65984</v>
      </c>
      <c r="AA207" s="5">
        <v>1</v>
      </c>
      <c r="AB207" s="5">
        <v>1.65984</v>
      </c>
      <c r="IF207">
        <v>-1</v>
      </c>
    </row>
    <row r="208" spans="1:240" x14ac:dyDescent="0.2">
      <c r="A208" s="5">
        <v>50</v>
      </c>
      <c r="B208" s="5">
        <v>0</v>
      </c>
      <c r="C208" s="5">
        <v>0</v>
      </c>
      <c r="D208" s="5">
        <v>1</v>
      </c>
      <c r="E208" s="5">
        <v>209</v>
      </c>
      <c r="F208" s="5" t="e">
        <f>ROUND(Source!W184,O208)</f>
        <v>#REF!</v>
      </c>
      <c r="G208" s="5" t="s">
        <v>178</v>
      </c>
      <c r="H208" s="5" t="s">
        <v>179</v>
      </c>
      <c r="I208" s="5"/>
      <c r="J208" s="5"/>
      <c r="K208" s="5">
        <v>209</v>
      </c>
      <c r="L208" s="5">
        <v>23</v>
      </c>
      <c r="M208" s="5">
        <v>3</v>
      </c>
      <c r="N208" s="5" t="s">
        <v>6</v>
      </c>
      <c r="O208" s="5">
        <v>0</v>
      </c>
      <c r="P208" s="5" t="e">
        <f>ROUND(Source!DO184,O208)</f>
        <v>#REF!</v>
      </c>
      <c r="Q208" s="5"/>
      <c r="R208" s="5"/>
      <c r="S208" s="5"/>
      <c r="T208" s="5"/>
      <c r="U208" s="5"/>
      <c r="V208" s="5"/>
      <c r="W208" s="5">
        <v>56</v>
      </c>
      <c r="X208" s="5">
        <v>1</v>
      </c>
      <c r="Y208" s="5">
        <v>56</v>
      </c>
      <c r="Z208" s="5">
        <v>56</v>
      </c>
      <c r="AA208" s="5">
        <v>1</v>
      </c>
      <c r="AB208" s="5">
        <v>56</v>
      </c>
      <c r="IF208">
        <v>-1</v>
      </c>
    </row>
    <row r="209" spans="1:240" x14ac:dyDescent="0.2">
      <c r="A209" s="5">
        <v>50</v>
      </c>
      <c r="B209" s="5">
        <v>0</v>
      </c>
      <c r="C209" s="5">
        <v>0</v>
      </c>
      <c r="D209" s="5">
        <v>1</v>
      </c>
      <c r="E209" s="5">
        <v>233</v>
      </c>
      <c r="F209" s="5">
        <f>ROUND(Source!BD184,O209)</f>
        <v>0</v>
      </c>
      <c r="G209" s="5" t="s">
        <v>180</v>
      </c>
      <c r="H209" s="5" t="s">
        <v>181</v>
      </c>
      <c r="I209" s="5"/>
      <c r="J209" s="5"/>
      <c r="K209" s="5">
        <v>233</v>
      </c>
      <c r="L209" s="5">
        <v>24</v>
      </c>
      <c r="M209" s="5">
        <v>3</v>
      </c>
      <c r="N209" s="5" t="s">
        <v>6</v>
      </c>
      <c r="O209" s="5">
        <v>0</v>
      </c>
      <c r="P209" s="5">
        <f>ROUND(Source!EV184,O209)</f>
        <v>0</v>
      </c>
      <c r="Q209" s="5"/>
      <c r="R209" s="5"/>
      <c r="S209" s="5"/>
      <c r="T209" s="5"/>
      <c r="U209" s="5"/>
      <c r="V209" s="5"/>
      <c r="W209" s="5">
        <v>0</v>
      </c>
      <c r="X209" s="5">
        <v>1</v>
      </c>
      <c r="Y209" s="5">
        <v>0</v>
      </c>
      <c r="Z209" s="5">
        <v>0</v>
      </c>
      <c r="AA209" s="5">
        <v>1</v>
      </c>
      <c r="AB209" s="5">
        <v>0</v>
      </c>
      <c r="IF209">
        <v>-1</v>
      </c>
    </row>
    <row r="210" spans="1:240" x14ac:dyDescent="0.2">
      <c r="A210" s="5">
        <v>50</v>
      </c>
      <c r="B210" s="5">
        <v>0</v>
      </c>
      <c r="C210" s="5">
        <v>0</v>
      </c>
      <c r="D210" s="5">
        <v>1</v>
      </c>
      <c r="E210" s="5">
        <v>210</v>
      </c>
      <c r="F210" s="5" t="e">
        <f>ROUND(Source!X184,O210)</f>
        <v>#REF!</v>
      </c>
      <c r="G210" s="5" t="s">
        <v>182</v>
      </c>
      <c r="H210" s="5" t="s">
        <v>183</v>
      </c>
      <c r="I210" s="5"/>
      <c r="J210" s="5"/>
      <c r="K210" s="5">
        <v>210</v>
      </c>
      <c r="L210" s="5">
        <v>25</v>
      </c>
      <c r="M210" s="5">
        <v>3</v>
      </c>
      <c r="N210" s="5" t="s">
        <v>6</v>
      </c>
      <c r="O210" s="5">
        <v>0</v>
      </c>
      <c r="P210" s="5" t="e">
        <f>ROUND(Source!DP184,O210)</f>
        <v>#REF!</v>
      </c>
      <c r="Q210" s="5"/>
      <c r="R210" s="5"/>
      <c r="S210" s="5"/>
      <c r="T210" s="5"/>
      <c r="U210" s="5"/>
      <c r="V210" s="5"/>
      <c r="W210" s="5">
        <v>5995</v>
      </c>
      <c r="X210" s="5">
        <v>1</v>
      </c>
      <c r="Y210" s="5">
        <v>5995</v>
      </c>
      <c r="Z210" s="5">
        <v>164558</v>
      </c>
      <c r="AA210" s="5">
        <v>1</v>
      </c>
      <c r="AB210" s="5">
        <v>164558</v>
      </c>
      <c r="IF210">
        <v>-1</v>
      </c>
    </row>
    <row r="211" spans="1:240" x14ac:dyDescent="0.2">
      <c r="A211" s="5">
        <v>50</v>
      </c>
      <c r="B211" s="5">
        <v>0</v>
      </c>
      <c r="C211" s="5">
        <v>0</v>
      </c>
      <c r="D211" s="5">
        <v>1</v>
      </c>
      <c r="E211" s="5">
        <v>211</v>
      </c>
      <c r="F211" s="5" t="e">
        <f>ROUND(Source!Y184,O211)</f>
        <v>#REF!</v>
      </c>
      <c r="G211" s="5" t="s">
        <v>184</v>
      </c>
      <c r="H211" s="5" t="s">
        <v>185</v>
      </c>
      <c r="I211" s="5"/>
      <c r="J211" s="5"/>
      <c r="K211" s="5">
        <v>211</v>
      </c>
      <c r="L211" s="5">
        <v>26</v>
      </c>
      <c r="M211" s="5">
        <v>3</v>
      </c>
      <c r="N211" s="5" t="s">
        <v>6</v>
      </c>
      <c r="O211" s="5">
        <v>0</v>
      </c>
      <c r="P211" s="5" t="e">
        <f>ROUND(Source!DQ184,O211)</f>
        <v>#REF!</v>
      </c>
      <c r="Q211" s="5"/>
      <c r="R211" s="5"/>
      <c r="S211" s="5"/>
      <c r="T211" s="5"/>
      <c r="U211" s="5"/>
      <c r="V211" s="5"/>
      <c r="W211" s="5">
        <v>3201</v>
      </c>
      <c r="X211" s="5">
        <v>1</v>
      </c>
      <c r="Y211" s="5">
        <v>3201</v>
      </c>
      <c r="Z211" s="5">
        <v>79340</v>
      </c>
      <c r="AA211" s="5">
        <v>1</v>
      </c>
      <c r="AB211" s="5">
        <v>79340</v>
      </c>
      <c r="IF211">
        <v>-1</v>
      </c>
    </row>
    <row r="212" spans="1:240" x14ac:dyDescent="0.2">
      <c r="A212" s="5">
        <v>50</v>
      </c>
      <c r="B212" s="5">
        <v>0</v>
      </c>
      <c r="C212" s="5">
        <v>0</v>
      </c>
      <c r="D212" s="5">
        <v>1</v>
      </c>
      <c r="E212" s="5">
        <v>224</v>
      </c>
      <c r="F212" s="5" t="e">
        <f>ROUND(Source!AR184,O212)</f>
        <v>#REF!</v>
      </c>
      <c r="G212" s="5" t="s">
        <v>186</v>
      </c>
      <c r="H212" s="5" t="s">
        <v>187</v>
      </c>
      <c r="I212" s="5"/>
      <c r="J212" s="5"/>
      <c r="K212" s="5">
        <v>224</v>
      </c>
      <c r="L212" s="5">
        <v>27</v>
      </c>
      <c r="M212" s="5">
        <v>3</v>
      </c>
      <c r="N212" s="5" t="s">
        <v>6</v>
      </c>
      <c r="O212" s="5">
        <v>0</v>
      </c>
      <c r="P212" s="5" t="e">
        <f>ROUND(Source!EJ184,O212)</f>
        <v>#REF!</v>
      </c>
      <c r="Q212" s="5"/>
      <c r="R212" s="5"/>
      <c r="S212" s="5"/>
      <c r="T212" s="5"/>
      <c r="U212" s="5"/>
      <c r="V212" s="5"/>
      <c r="W212" s="5">
        <v>87174</v>
      </c>
      <c r="X212" s="5">
        <v>1</v>
      </c>
      <c r="Y212" s="5">
        <v>87174</v>
      </c>
      <c r="Z212" s="5">
        <v>785979</v>
      </c>
      <c r="AA212" s="5">
        <v>1</v>
      </c>
      <c r="AB212" s="5">
        <v>785979</v>
      </c>
      <c r="IF212">
        <v>-1</v>
      </c>
    </row>
    <row r="213" spans="1:240" x14ac:dyDescent="0.2">
      <c r="IF213">
        <v>-1</v>
      </c>
    </row>
    <row r="214" spans="1:240" x14ac:dyDescent="0.2">
      <c r="A214" s="3">
        <v>51</v>
      </c>
      <c r="B214" s="3">
        <f>B12</f>
        <v>278</v>
      </c>
      <c r="C214" s="3">
        <f>A12</f>
        <v>1</v>
      </c>
      <c r="D214" s="3">
        <f>ROW(A12)</f>
        <v>12</v>
      </c>
      <c r="E214" s="3"/>
      <c r="F214" s="3" t="str">
        <f>IF(F12&lt;&gt;"",F12,"")</f>
        <v>5.7.3.3  Устройство перегородок из листовых материалов на каркасе</v>
      </c>
      <c r="G214" s="3" t="str">
        <f>IF(G12&lt;&gt;"",G12,"")</f>
        <v>Комплекс из 2-х многоквартирных домов, расположенных по адресу г.Орел, б-р Молодежи, участок 2а. 1-й этап строительства - многоквартирный дом корпус 2 (поз.1)</v>
      </c>
      <c r="H214" s="3">
        <v>0</v>
      </c>
      <c r="I214" s="3"/>
      <c r="J214" s="3"/>
      <c r="K214" s="3"/>
      <c r="L214" s="3"/>
      <c r="M214" s="3"/>
      <c r="N214" s="3"/>
      <c r="O214" s="3" t="e">
        <f t="shared" ref="O214:T214" si="155">ROUND(O184,0)</f>
        <v>#REF!</v>
      </c>
      <c r="P214" s="3" t="e">
        <f t="shared" si="155"/>
        <v>#REF!</v>
      </c>
      <c r="Q214" s="3" t="e">
        <f t="shared" si="155"/>
        <v>#REF!</v>
      </c>
      <c r="R214" s="3" t="e">
        <f t="shared" si="155"/>
        <v>#REF!</v>
      </c>
      <c r="S214" s="3" t="e">
        <f t="shared" si="155"/>
        <v>#REF!</v>
      </c>
      <c r="T214" s="3" t="e">
        <f t="shared" si="155"/>
        <v>#REF!</v>
      </c>
      <c r="U214" s="3" t="e">
        <f>U184</f>
        <v>#REF!</v>
      </c>
      <c r="V214" s="3" t="e">
        <f>V184</f>
        <v>#REF!</v>
      </c>
      <c r="W214" s="3" t="e">
        <f>ROUND(W184,0)</f>
        <v>#REF!</v>
      </c>
      <c r="X214" s="3" t="e">
        <f>ROUND(X184,0)</f>
        <v>#REF!</v>
      </c>
      <c r="Y214" s="3" t="e">
        <f>ROUND(Y184,0)</f>
        <v>#REF!</v>
      </c>
      <c r="Z214" s="3"/>
      <c r="AA214" s="3"/>
      <c r="AB214" s="3"/>
      <c r="AC214" s="3"/>
      <c r="AD214" s="3"/>
      <c r="AE214" s="3"/>
      <c r="AF214" s="3"/>
      <c r="AG214" s="3"/>
      <c r="AH214" s="3"/>
      <c r="AI214" s="3"/>
      <c r="AJ214" s="3"/>
      <c r="AK214" s="3"/>
      <c r="AL214" s="3"/>
      <c r="AM214" s="3"/>
      <c r="AN214" s="3"/>
      <c r="AO214" s="3">
        <f t="shared" ref="AO214:BD214" si="156">ROUND(AO184,0)</f>
        <v>0</v>
      </c>
      <c r="AP214" s="3">
        <f t="shared" si="156"/>
        <v>0</v>
      </c>
      <c r="AQ214" s="3">
        <f t="shared" si="156"/>
        <v>0</v>
      </c>
      <c r="AR214" s="3" t="e">
        <f t="shared" si="156"/>
        <v>#REF!</v>
      </c>
      <c r="AS214" s="3" t="e">
        <f t="shared" si="156"/>
        <v>#REF!</v>
      </c>
      <c r="AT214" s="3">
        <f t="shared" si="156"/>
        <v>0</v>
      </c>
      <c r="AU214" s="3">
        <f t="shared" si="156"/>
        <v>0</v>
      </c>
      <c r="AV214" s="3" t="e">
        <f t="shared" si="156"/>
        <v>#REF!</v>
      </c>
      <c r="AW214" s="3" t="e">
        <f t="shared" si="156"/>
        <v>#REF!</v>
      </c>
      <c r="AX214" s="3">
        <f t="shared" si="156"/>
        <v>0</v>
      </c>
      <c r="AY214" s="3" t="e">
        <f t="shared" si="156"/>
        <v>#REF!</v>
      </c>
      <c r="AZ214" s="3">
        <f t="shared" si="156"/>
        <v>0</v>
      </c>
      <c r="BA214" s="3" t="e">
        <f t="shared" si="156"/>
        <v>#REF!</v>
      </c>
      <c r="BB214" s="3">
        <f t="shared" si="156"/>
        <v>0</v>
      </c>
      <c r="BC214" s="3">
        <f t="shared" si="156"/>
        <v>0</v>
      </c>
      <c r="BD214" s="3">
        <f t="shared" si="156"/>
        <v>0</v>
      </c>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4" t="e">
        <f t="shared" ref="DG214:DL214" si="157">ROUND(DG184,0)</f>
        <v>#REF!</v>
      </c>
      <c r="DH214" s="4" t="e">
        <f t="shared" si="157"/>
        <v>#REF!</v>
      </c>
      <c r="DI214" s="4" t="e">
        <f t="shared" si="157"/>
        <v>#REF!</v>
      </c>
      <c r="DJ214" s="4" t="e">
        <f t="shared" si="157"/>
        <v>#REF!</v>
      </c>
      <c r="DK214" s="4" t="e">
        <f t="shared" si="157"/>
        <v>#REF!</v>
      </c>
      <c r="DL214" s="4" t="e">
        <f t="shared" si="157"/>
        <v>#REF!</v>
      </c>
      <c r="DM214" s="4" t="e">
        <f>DM184</f>
        <v>#REF!</v>
      </c>
      <c r="DN214" s="4" t="e">
        <f>DN184</f>
        <v>#REF!</v>
      </c>
      <c r="DO214" s="4" t="e">
        <f>ROUND(DO184,0)</f>
        <v>#REF!</v>
      </c>
      <c r="DP214" s="4" t="e">
        <f>ROUND(DP184,0)</f>
        <v>#REF!</v>
      </c>
      <c r="DQ214" s="4" t="e">
        <f>ROUND(DQ184,0)</f>
        <v>#REF!</v>
      </c>
      <c r="DR214" s="4"/>
      <c r="DS214" s="4"/>
      <c r="DT214" s="4"/>
      <c r="DU214" s="4"/>
      <c r="DV214" s="4"/>
      <c r="DW214" s="4"/>
      <c r="DX214" s="4"/>
      <c r="DY214" s="4"/>
      <c r="DZ214" s="4"/>
      <c r="EA214" s="4"/>
      <c r="EB214" s="4"/>
      <c r="EC214" s="4"/>
      <c r="ED214" s="4"/>
      <c r="EE214" s="4"/>
      <c r="EF214" s="4"/>
      <c r="EG214" s="4">
        <f t="shared" ref="EG214:EV214" si="158">ROUND(EG184,0)</f>
        <v>0</v>
      </c>
      <c r="EH214" s="4">
        <f t="shared" si="158"/>
        <v>0</v>
      </c>
      <c r="EI214" s="4">
        <f t="shared" si="158"/>
        <v>0</v>
      </c>
      <c r="EJ214" s="4" t="e">
        <f t="shared" si="158"/>
        <v>#REF!</v>
      </c>
      <c r="EK214" s="4" t="e">
        <f t="shared" si="158"/>
        <v>#REF!</v>
      </c>
      <c r="EL214" s="4">
        <f t="shared" si="158"/>
        <v>0</v>
      </c>
      <c r="EM214" s="4">
        <f t="shared" si="158"/>
        <v>0</v>
      </c>
      <c r="EN214" s="4" t="e">
        <f t="shared" si="158"/>
        <v>#REF!</v>
      </c>
      <c r="EO214" s="4" t="e">
        <f t="shared" si="158"/>
        <v>#REF!</v>
      </c>
      <c r="EP214" s="4">
        <f t="shared" si="158"/>
        <v>0</v>
      </c>
      <c r="EQ214" s="4" t="e">
        <f t="shared" si="158"/>
        <v>#REF!</v>
      </c>
      <c r="ER214" s="4">
        <f t="shared" si="158"/>
        <v>0</v>
      </c>
      <c r="ES214" s="4" t="e">
        <f t="shared" si="158"/>
        <v>#REF!</v>
      </c>
      <c r="ET214" s="4">
        <f t="shared" si="158"/>
        <v>0</v>
      </c>
      <c r="EU214" s="4">
        <f t="shared" si="158"/>
        <v>0</v>
      </c>
      <c r="EV214" s="4">
        <f t="shared" si="158"/>
        <v>0</v>
      </c>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v>0</v>
      </c>
      <c r="IF214">
        <v>-1</v>
      </c>
    </row>
    <row r="215" spans="1:240" x14ac:dyDescent="0.2">
      <c r="IF215">
        <v>-1</v>
      </c>
    </row>
    <row r="216" spans="1:240" x14ac:dyDescent="0.2">
      <c r="A216" s="5">
        <v>50</v>
      </c>
      <c r="B216" s="5">
        <v>0</v>
      </c>
      <c r="C216" s="5">
        <v>0</v>
      </c>
      <c r="D216" s="5">
        <v>1</v>
      </c>
      <c r="E216" s="5">
        <v>201</v>
      </c>
      <c r="F216" s="5" t="e">
        <f>ROUND(Source!O214,O216)</f>
        <v>#REF!</v>
      </c>
      <c r="G216" s="5" t="s">
        <v>134</v>
      </c>
      <c r="H216" s="5" t="s">
        <v>135</v>
      </c>
      <c r="I216" s="5"/>
      <c r="J216" s="5"/>
      <c r="K216" s="5">
        <v>201</v>
      </c>
      <c r="L216" s="5">
        <v>1</v>
      </c>
      <c r="M216" s="5">
        <v>3</v>
      </c>
      <c r="N216" s="5" t="s">
        <v>6</v>
      </c>
      <c r="O216" s="5">
        <v>0</v>
      </c>
      <c r="P216" s="5" t="e">
        <f>ROUND(Source!DG214,O216)</f>
        <v>#REF!</v>
      </c>
      <c r="Q216" s="5"/>
      <c r="R216" s="5"/>
      <c r="S216" s="5"/>
      <c r="T216" s="5"/>
      <c r="U216" s="5"/>
      <c r="V216" s="5"/>
      <c r="W216" s="5">
        <v>77978</v>
      </c>
      <c r="X216" s="5">
        <v>1</v>
      </c>
      <c r="Y216" s="5">
        <v>77978</v>
      </c>
      <c r="Z216" s="5">
        <v>542081</v>
      </c>
      <c r="AA216" s="5">
        <v>1</v>
      </c>
      <c r="AB216" s="5">
        <v>542081</v>
      </c>
      <c r="IF216">
        <v>-1</v>
      </c>
    </row>
    <row r="217" spans="1:240" x14ac:dyDescent="0.2">
      <c r="A217" s="5">
        <v>50</v>
      </c>
      <c r="B217" s="5">
        <v>0</v>
      </c>
      <c r="C217" s="5">
        <v>0</v>
      </c>
      <c r="D217" s="5">
        <v>1</v>
      </c>
      <c r="E217" s="5">
        <v>202</v>
      </c>
      <c r="F217" s="5" t="e">
        <f>ROUND(Source!P214,O217)</f>
        <v>#REF!</v>
      </c>
      <c r="G217" s="5" t="s">
        <v>136</v>
      </c>
      <c r="H217" s="5" t="s">
        <v>137</v>
      </c>
      <c r="I217" s="5"/>
      <c r="J217" s="5"/>
      <c r="K217" s="5">
        <v>202</v>
      </c>
      <c r="L217" s="5">
        <v>2</v>
      </c>
      <c r="M217" s="5">
        <v>3</v>
      </c>
      <c r="N217" s="5" t="s">
        <v>6</v>
      </c>
      <c r="O217" s="5">
        <v>0</v>
      </c>
      <c r="P217" s="5" t="e">
        <f>ROUND(Source!DH214,O217)</f>
        <v>#REF!</v>
      </c>
      <c r="Q217" s="5"/>
      <c r="R217" s="5"/>
      <c r="S217" s="5"/>
      <c r="T217" s="5"/>
      <c r="U217" s="5"/>
      <c r="V217" s="5"/>
      <c r="W217" s="5">
        <v>72637</v>
      </c>
      <c r="X217" s="5">
        <v>1</v>
      </c>
      <c r="Y217" s="5">
        <v>72637</v>
      </c>
      <c r="Z217" s="5">
        <v>392977</v>
      </c>
      <c r="AA217" s="5">
        <v>1</v>
      </c>
      <c r="AB217" s="5">
        <v>392977</v>
      </c>
      <c r="IF217">
        <v>-1</v>
      </c>
    </row>
    <row r="218" spans="1:240" x14ac:dyDescent="0.2">
      <c r="A218" s="5">
        <v>50</v>
      </c>
      <c r="B218" s="5">
        <v>0</v>
      </c>
      <c r="C218" s="5">
        <v>0</v>
      </c>
      <c r="D218" s="5">
        <v>1</v>
      </c>
      <c r="E218" s="5">
        <v>222</v>
      </c>
      <c r="F218" s="5">
        <f>ROUND(Source!AO214,O218)</f>
        <v>0</v>
      </c>
      <c r="G218" s="5" t="s">
        <v>138</v>
      </c>
      <c r="H218" s="5" t="s">
        <v>139</v>
      </c>
      <c r="I218" s="5"/>
      <c r="J218" s="5"/>
      <c r="K218" s="5">
        <v>222</v>
      </c>
      <c r="L218" s="5">
        <v>3</v>
      </c>
      <c r="M218" s="5">
        <v>3</v>
      </c>
      <c r="N218" s="5" t="s">
        <v>6</v>
      </c>
      <c r="O218" s="5">
        <v>0</v>
      </c>
      <c r="P218" s="5">
        <f>ROUND(Source!EG214,O218)</f>
        <v>0</v>
      </c>
      <c r="Q218" s="5"/>
      <c r="R218" s="5"/>
      <c r="S218" s="5"/>
      <c r="T218" s="5"/>
      <c r="U218" s="5"/>
      <c r="V218" s="5"/>
      <c r="W218" s="5">
        <v>0</v>
      </c>
      <c r="X218" s="5">
        <v>1</v>
      </c>
      <c r="Y218" s="5">
        <v>0</v>
      </c>
      <c r="Z218" s="5">
        <v>0</v>
      </c>
      <c r="AA218" s="5">
        <v>1</v>
      </c>
      <c r="AB218" s="5">
        <v>0</v>
      </c>
      <c r="IF218">
        <v>-1</v>
      </c>
    </row>
    <row r="219" spans="1:240" x14ac:dyDescent="0.2">
      <c r="A219" s="5">
        <v>50</v>
      </c>
      <c r="B219" s="5">
        <v>0</v>
      </c>
      <c r="C219" s="5">
        <v>0</v>
      </c>
      <c r="D219" s="5">
        <v>1</v>
      </c>
      <c r="E219" s="5">
        <v>225</v>
      </c>
      <c r="F219" s="5" t="e">
        <f>ROUND(Source!AV214,O219)</f>
        <v>#REF!</v>
      </c>
      <c r="G219" s="5" t="s">
        <v>140</v>
      </c>
      <c r="H219" s="5" t="s">
        <v>141</v>
      </c>
      <c r="I219" s="5"/>
      <c r="J219" s="5"/>
      <c r="K219" s="5">
        <v>225</v>
      </c>
      <c r="L219" s="5">
        <v>4</v>
      </c>
      <c r="M219" s="5">
        <v>3</v>
      </c>
      <c r="N219" s="5" t="s">
        <v>6</v>
      </c>
      <c r="O219" s="5">
        <v>0</v>
      </c>
      <c r="P219" s="5" t="e">
        <f>ROUND(Source!EN214,O219)</f>
        <v>#REF!</v>
      </c>
      <c r="Q219" s="5"/>
      <c r="R219" s="5"/>
      <c r="S219" s="5"/>
      <c r="T219" s="5"/>
      <c r="U219" s="5"/>
      <c r="V219" s="5"/>
      <c r="W219" s="5">
        <v>72637</v>
      </c>
      <c r="X219" s="5">
        <v>1</v>
      </c>
      <c r="Y219" s="5">
        <v>72637</v>
      </c>
      <c r="Z219" s="5">
        <v>392977</v>
      </c>
      <c r="AA219" s="5">
        <v>1</v>
      </c>
      <c r="AB219" s="5">
        <v>392977</v>
      </c>
      <c r="IF219">
        <v>-1</v>
      </c>
    </row>
    <row r="220" spans="1:240" x14ac:dyDescent="0.2">
      <c r="A220" s="5">
        <v>50</v>
      </c>
      <c r="B220" s="5">
        <v>0</v>
      </c>
      <c r="C220" s="5">
        <v>0</v>
      </c>
      <c r="D220" s="5">
        <v>1</v>
      </c>
      <c r="E220" s="5">
        <v>226</v>
      </c>
      <c r="F220" s="5" t="e">
        <f>ROUND(Source!AW214,O220)</f>
        <v>#REF!</v>
      </c>
      <c r="G220" s="5" t="s">
        <v>142</v>
      </c>
      <c r="H220" s="5" t="s">
        <v>143</v>
      </c>
      <c r="I220" s="5"/>
      <c r="J220" s="5"/>
      <c r="K220" s="5">
        <v>226</v>
      </c>
      <c r="L220" s="5">
        <v>5</v>
      </c>
      <c r="M220" s="5">
        <v>3</v>
      </c>
      <c r="N220" s="5" t="s">
        <v>6</v>
      </c>
      <c r="O220" s="5">
        <v>0</v>
      </c>
      <c r="P220" s="5" t="e">
        <f>ROUND(Source!EO214,O220)</f>
        <v>#REF!</v>
      </c>
      <c r="Q220" s="5"/>
      <c r="R220" s="5"/>
      <c r="S220" s="5"/>
      <c r="T220" s="5"/>
      <c r="U220" s="5"/>
      <c r="V220" s="5"/>
      <c r="W220" s="5">
        <v>72637</v>
      </c>
      <c r="X220" s="5">
        <v>1</v>
      </c>
      <c r="Y220" s="5">
        <v>72637</v>
      </c>
      <c r="Z220" s="5">
        <v>392977</v>
      </c>
      <c r="AA220" s="5">
        <v>1</v>
      </c>
      <c r="AB220" s="5">
        <v>392977</v>
      </c>
      <c r="IF220">
        <v>-1</v>
      </c>
    </row>
    <row r="221" spans="1:240" x14ac:dyDescent="0.2">
      <c r="A221" s="5">
        <v>50</v>
      </c>
      <c r="B221" s="5">
        <v>0</v>
      </c>
      <c r="C221" s="5">
        <v>0</v>
      </c>
      <c r="D221" s="5">
        <v>1</v>
      </c>
      <c r="E221" s="5">
        <v>227</v>
      </c>
      <c r="F221" s="5">
        <f>ROUND(Source!AX214,O221)</f>
        <v>0</v>
      </c>
      <c r="G221" s="5" t="s">
        <v>144</v>
      </c>
      <c r="H221" s="5" t="s">
        <v>145</v>
      </c>
      <c r="I221" s="5"/>
      <c r="J221" s="5"/>
      <c r="K221" s="5">
        <v>227</v>
      </c>
      <c r="L221" s="5">
        <v>6</v>
      </c>
      <c r="M221" s="5">
        <v>3</v>
      </c>
      <c r="N221" s="5" t="s">
        <v>6</v>
      </c>
      <c r="O221" s="5">
        <v>0</v>
      </c>
      <c r="P221" s="5">
        <f>ROUND(Source!EP214,O221)</f>
        <v>0</v>
      </c>
      <c r="Q221" s="5"/>
      <c r="R221" s="5"/>
      <c r="S221" s="5"/>
      <c r="T221" s="5"/>
      <c r="U221" s="5"/>
      <c r="V221" s="5"/>
      <c r="W221" s="5">
        <v>0</v>
      </c>
      <c r="X221" s="5">
        <v>1</v>
      </c>
      <c r="Y221" s="5">
        <v>0</v>
      </c>
      <c r="Z221" s="5">
        <v>0</v>
      </c>
      <c r="AA221" s="5">
        <v>1</v>
      </c>
      <c r="AB221" s="5">
        <v>0</v>
      </c>
      <c r="IF221">
        <v>-1</v>
      </c>
    </row>
    <row r="222" spans="1:240" x14ac:dyDescent="0.2">
      <c r="A222" s="5">
        <v>50</v>
      </c>
      <c r="B222" s="5">
        <v>0</v>
      </c>
      <c r="C222" s="5">
        <v>0</v>
      </c>
      <c r="D222" s="5">
        <v>1</v>
      </c>
      <c r="E222" s="5">
        <v>228</v>
      </c>
      <c r="F222" s="5" t="e">
        <f>ROUND(Source!AY214,O222)</f>
        <v>#REF!</v>
      </c>
      <c r="G222" s="5" t="s">
        <v>146</v>
      </c>
      <c r="H222" s="5" t="s">
        <v>147</v>
      </c>
      <c r="I222" s="5"/>
      <c r="J222" s="5"/>
      <c r="K222" s="5">
        <v>228</v>
      </c>
      <c r="L222" s="5">
        <v>7</v>
      </c>
      <c r="M222" s="5">
        <v>3</v>
      </c>
      <c r="N222" s="5" t="s">
        <v>6</v>
      </c>
      <c r="O222" s="5">
        <v>0</v>
      </c>
      <c r="P222" s="5" t="e">
        <f>ROUND(Source!EQ214,O222)</f>
        <v>#REF!</v>
      </c>
      <c r="Q222" s="5"/>
      <c r="R222" s="5"/>
      <c r="S222" s="5"/>
      <c r="T222" s="5"/>
      <c r="U222" s="5"/>
      <c r="V222" s="5"/>
      <c r="W222" s="5">
        <v>72637</v>
      </c>
      <c r="X222" s="5">
        <v>1</v>
      </c>
      <c r="Y222" s="5">
        <v>72637</v>
      </c>
      <c r="Z222" s="5">
        <v>392977</v>
      </c>
      <c r="AA222" s="5">
        <v>1</v>
      </c>
      <c r="AB222" s="5">
        <v>392977</v>
      </c>
      <c r="IF222">
        <v>-1</v>
      </c>
    </row>
    <row r="223" spans="1:240" x14ac:dyDescent="0.2">
      <c r="A223" s="5">
        <v>50</v>
      </c>
      <c r="B223" s="5">
        <v>0</v>
      </c>
      <c r="C223" s="5">
        <v>0</v>
      </c>
      <c r="D223" s="5">
        <v>1</v>
      </c>
      <c r="E223" s="5">
        <v>216</v>
      </c>
      <c r="F223" s="5">
        <f>ROUND(Source!AP214,O223)</f>
        <v>0</v>
      </c>
      <c r="G223" s="5" t="s">
        <v>148</v>
      </c>
      <c r="H223" s="5" t="s">
        <v>149</v>
      </c>
      <c r="I223" s="5"/>
      <c r="J223" s="5"/>
      <c r="K223" s="5">
        <v>216</v>
      </c>
      <c r="L223" s="5">
        <v>8</v>
      </c>
      <c r="M223" s="5">
        <v>3</v>
      </c>
      <c r="N223" s="5" t="s">
        <v>6</v>
      </c>
      <c r="O223" s="5">
        <v>0</v>
      </c>
      <c r="P223" s="5">
        <f>ROUND(Source!EH214,O223)</f>
        <v>0</v>
      </c>
      <c r="Q223" s="5"/>
      <c r="R223" s="5"/>
      <c r="S223" s="5"/>
      <c r="T223" s="5"/>
      <c r="U223" s="5"/>
      <c r="V223" s="5"/>
      <c r="W223" s="5">
        <v>0</v>
      </c>
      <c r="X223" s="5">
        <v>1</v>
      </c>
      <c r="Y223" s="5">
        <v>0</v>
      </c>
      <c r="Z223" s="5">
        <v>0</v>
      </c>
      <c r="AA223" s="5">
        <v>1</v>
      </c>
      <c r="AB223" s="5">
        <v>0</v>
      </c>
      <c r="IF223">
        <v>-1</v>
      </c>
    </row>
    <row r="224" spans="1:240" x14ac:dyDescent="0.2">
      <c r="A224" s="5">
        <v>50</v>
      </c>
      <c r="B224" s="5">
        <v>0</v>
      </c>
      <c r="C224" s="5">
        <v>0</v>
      </c>
      <c r="D224" s="5">
        <v>1</v>
      </c>
      <c r="E224" s="5">
        <v>223</v>
      </c>
      <c r="F224" s="5">
        <f>ROUND(Source!AQ214,O224)</f>
        <v>0</v>
      </c>
      <c r="G224" s="5" t="s">
        <v>150</v>
      </c>
      <c r="H224" s="5" t="s">
        <v>151</v>
      </c>
      <c r="I224" s="5"/>
      <c r="J224" s="5"/>
      <c r="K224" s="5">
        <v>223</v>
      </c>
      <c r="L224" s="5">
        <v>9</v>
      </c>
      <c r="M224" s="5">
        <v>3</v>
      </c>
      <c r="N224" s="5" t="s">
        <v>6</v>
      </c>
      <c r="O224" s="5">
        <v>0</v>
      </c>
      <c r="P224" s="5">
        <f>ROUND(Source!EI214,O224)</f>
        <v>0</v>
      </c>
      <c r="Q224" s="5"/>
      <c r="R224" s="5"/>
      <c r="S224" s="5"/>
      <c r="T224" s="5"/>
      <c r="U224" s="5"/>
      <c r="V224" s="5"/>
      <c r="W224" s="5">
        <v>0</v>
      </c>
      <c r="X224" s="5">
        <v>1</v>
      </c>
      <c r="Y224" s="5">
        <v>0</v>
      </c>
      <c r="Z224" s="5">
        <v>0</v>
      </c>
      <c r="AA224" s="5">
        <v>1</v>
      </c>
      <c r="AB224" s="5">
        <v>0</v>
      </c>
      <c r="IF224">
        <v>-1</v>
      </c>
    </row>
    <row r="225" spans="1:240" x14ac:dyDescent="0.2">
      <c r="A225" s="5">
        <v>50</v>
      </c>
      <c r="B225" s="5">
        <v>0</v>
      </c>
      <c r="C225" s="5">
        <v>0</v>
      </c>
      <c r="D225" s="5">
        <v>1</v>
      </c>
      <c r="E225" s="5">
        <v>229</v>
      </c>
      <c r="F225" s="5">
        <f>ROUND(Source!AZ214,O225)</f>
        <v>0</v>
      </c>
      <c r="G225" s="5" t="s">
        <v>152</v>
      </c>
      <c r="H225" s="5" t="s">
        <v>153</v>
      </c>
      <c r="I225" s="5"/>
      <c r="J225" s="5"/>
      <c r="K225" s="5">
        <v>229</v>
      </c>
      <c r="L225" s="5">
        <v>10</v>
      </c>
      <c r="M225" s="5">
        <v>3</v>
      </c>
      <c r="N225" s="5" t="s">
        <v>6</v>
      </c>
      <c r="O225" s="5">
        <v>0</v>
      </c>
      <c r="P225" s="5">
        <f>ROUND(Source!ER214,O225)</f>
        <v>0</v>
      </c>
      <c r="Q225" s="5"/>
      <c r="R225" s="5"/>
      <c r="S225" s="5"/>
      <c r="T225" s="5"/>
      <c r="U225" s="5"/>
      <c r="V225" s="5"/>
      <c r="W225" s="5">
        <v>0</v>
      </c>
      <c r="X225" s="5">
        <v>1</v>
      </c>
      <c r="Y225" s="5">
        <v>0</v>
      </c>
      <c r="Z225" s="5">
        <v>0</v>
      </c>
      <c r="AA225" s="5">
        <v>1</v>
      </c>
      <c r="AB225" s="5">
        <v>0</v>
      </c>
      <c r="IF225">
        <v>-1</v>
      </c>
    </row>
    <row r="226" spans="1:240" x14ac:dyDescent="0.2">
      <c r="A226" s="5">
        <v>50</v>
      </c>
      <c r="B226" s="5">
        <v>0</v>
      </c>
      <c r="C226" s="5">
        <v>0</v>
      </c>
      <c r="D226" s="5">
        <v>1</v>
      </c>
      <c r="E226" s="5">
        <v>203</v>
      </c>
      <c r="F226" s="5" t="e">
        <f>ROUND(Source!Q214,O226)</f>
        <v>#REF!</v>
      </c>
      <c r="G226" s="5" t="s">
        <v>154</v>
      </c>
      <c r="H226" s="5" t="s">
        <v>155</v>
      </c>
      <c r="I226" s="5"/>
      <c r="J226" s="5"/>
      <c r="K226" s="5">
        <v>203</v>
      </c>
      <c r="L226" s="5">
        <v>11</v>
      </c>
      <c r="M226" s="5">
        <v>3</v>
      </c>
      <c r="N226" s="5" t="s">
        <v>6</v>
      </c>
      <c r="O226" s="5">
        <v>0</v>
      </c>
      <c r="P226" s="5" t="e">
        <f>ROUND(Source!DI214,O226)</f>
        <v>#REF!</v>
      </c>
      <c r="Q226" s="5"/>
      <c r="R226" s="5"/>
      <c r="S226" s="5"/>
      <c r="T226" s="5"/>
      <c r="U226" s="5"/>
      <c r="V226" s="5"/>
      <c r="W226" s="5">
        <v>282</v>
      </c>
      <c r="X226" s="5">
        <v>1</v>
      </c>
      <c r="Y226" s="5">
        <v>282</v>
      </c>
      <c r="Z226" s="5">
        <v>2626</v>
      </c>
      <c r="AA226" s="5">
        <v>1</v>
      </c>
      <c r="AB226" s="5">
        <v>2626</v>
      </c>
      <c r="IF226">
        <v>-1</v>
      </c>
    </row>
    <row r="227" spans="1:240" x14ac:dyDescent="0.2">
      <c r="A227" s="5">
        <v>50</v>
      </c>
      <c r="B227" s="5">
        <v>0</v>
      </c>
      <c r="C227" s="5">
        <v>0</v>
      </c>
      <c r="D227" s="5">
        <v>1</v>
      </c>
      <c r="E227" s="5">
        <v>231</v>
      </c>
      <c r="F227" s="5">
        <f>ROUND(Source!BB214,O227)</f>
        <v>0</v>
      </c>
      <c r="G227" s="5" t="s">
        <v>156</v>
      </c>
      <c r="H227" s="5" t="s">
        <v>157</v>
      </c>
      <c r="I227" s="5"/>
      <c r="J227" s="5"/>
      <c r="K227" s="5">
        <v>231</v>
      </c>
      <c r="L227" s="5">
        <v>12</v>
      </c>
      <c r="M227" s="5">
        <v>3</v>
      </c>
      <c r="N227" s="5" t="s">
        <v>6</v>
      </c>
      <c r="O227" s="5">
        <v>0</v>
      </c>
      <c r="P227" s="5">
        <f>ROUND(Source!ET214,O227)</f>
        <v>0</v>
      </c>
      <c r="Q227" s="5"/>
      <c r="R227" s="5"/>
      <c r="S227" s="5"/>
      <c r="T227" s="5"/>
      <c r="U227" s="5"/>
      <c r="V227" s="5"/>
      <c r="W227" s="5">
        <v>0</v>
      </c>
      <c r="X227" s="5">
        <v>1</v>
      </c>
      <c r="Y227" s="5">
        <v>0</v>
      </c>
      <c r="Z227" s="5">
        <v>0</v>
      </c>
      <c r="AA227" s="5">
        <v>1</v>
      </c>
      <c r="AB227" s="5">
        <v>0</v>
      </c>
      <c r="IF227">
        <v>-1</v>
      </c>
    </row>
    <row r="228" spans="1:240" x14ac:dyDescent="0.2">
      <c r="A228" s="5">
        <v>50</v>
      </c>
      <c r="B228" s="5">
        <v>0</v>
      </c>
      <c r="C228" s="5">
        <v>0</v>
      </c>
      <c r="D228" s="5">
        <v>1</v>
      </c>
      <c r="E228" s="5">
        <v>204</v>
      </c>
      <c r="F228" s="5" t="e">
        <f>ROUND(Source!R214,O228)</f>
        <v>#REF!</v>
      </c>
      <c r="G228" s="5" t="s">
        <v>158</v>
      </c>
      <c r="H228" s="5" t="s">
        <v>159</v>
      </c>
      <c r="I228" s="5"/>
      <c r="J228" s="5"/>
      <c r="K228" s="5">
        <v>204</v>
      </c>
      <c r="L228" s="5">
        <v>13</v>
      </c>
      <c r="M228" s="5">
        <v>3</v>
      </c>
      <c r="N228" s="5" t="s">
        <v>6</v>
      </c>
      <c r="O228" s="5">
        <v>0</v>
      </c>
      <c r="P228" s="5" t="e">
        <f>ROUND(Source!DJ214,O228)</f>
        <v>#REF!</v>
      </c>
      <c r="Q228" s="5"/>
      <c r="R228" s="5"/>
      <c r="S228" s="5"/>
      <c r="T228" s="5"/>
      <c r="U228" s="5"/>
      <c r="V228" s="5"/>
      <c r="W228" s="5">
        <v>22</v>
      </c>
      <c r="X228" s="5">
        <v>1</v>
      </c>
      <c r="Y228" s="5">
        <v>22</v>
      </c>
      <c r="Z228" s="5">
        <v>448</v>
      </c>
      <c r="AA228" s="5">
        <v>1</v>
      </c>
      <c r="AB228" s="5">
        <v>448</v>
      </c>
      <c r="IF228">
        <v>-1</v>
      </c>
    </row>
    <row r="229" spans="1:240" x14ac:dyDescent="0.2">
      <c r="A229" s="5">
        <v>50</v>
      </c>
      <c r="B229" s="5">
        <v>0</v>
      </c>
      <c r="C229" s="5">
        <v>0</v>
      </c>
      <c r="D229" s="5">
        <v>1</v>
      </c>
      <c r="E229" s="5">
        <v>205</v>
      </c>
      <c r="F229" s="5" t="e">
        <f>ROUND(Source!S214,O229)</f>
        <v>#REF!</v>
      </c>
      <c r="G229" s="5" t="s">
        <v>160</v>
      </c>
      <c r="H229" s="5" t="s">
        <v>161</v>
      </c>
      <c r="I229" s="5"/>
      <c r="J229" s="5"/>
      <c r="K229" s="5">
        <v>205</v>
      </c>
      <c r="L229" s="5">
        <v>14</v>
      </c>
      <c r="M229" s="5">
        <v>3</v>
      </c>
      <c r="N229" s="5" t="s">
        <v>6</v>
      </c>
      <c r="O229" s="5">
        <v>0</v>
      </c>
      <c r="P229" s="5" t="e">
        <f>ROUND(Source!DK214,O229)</f>
        <v>#REF!</v>
      </c>
      <c r="Q229" s="5"/>
      <c r="R229" s="5"/>
      <c r="S229" s="5"/>
      <c r="T229" s="5"/>
      <c r="U229" s="5"/>
      <c r="V229" s="5"/>
      <c r="W229" s="5">
        <v>5059</v>
      </c>
      <c r="X229" s="5">
        <v>1</v>
      </c>
      <c r="Y229" s="5">
        <v>5059</v>
      </c>
      <c r="Z229" s="5">
        <v>146478</v>
      </c>
      <c r="AA229" s="5">
        <v>1</v>
      </c>
      <c r="AB229" s="5">
        <v>146478</v>
      </c>
      <c r="IF229">
        <v>-1</v>
      </c>
    </row>
    <row r="230" spans="1:240" x14ac:dyDescent="0.2">
      <c r="A230" s="5">
        <v>50</v>
      </c>
      <c r="B230" s="5">
        <v>0</v>
      </c>
      <c r="C230" s="5">
        <v>0</v>
      </c>
      <c r="D230" s="5">
        <v>1</v>
      </c>
      <c r="E230" s="5">
        <v>232</v>
      </c>
      <c r="F230" s="5">
        <f>ROUND(Source!BC214,O230)</f>
        <v>0</v>
      </c>
      <c r="G230" s="5" t="s">
        <v>162</v>
      </c>
      <c r="H230" s="5" t="s">
        <v>163</v>
      </c>
      <c r="I230" s="5"/>
      <c r="J230" s="5"/>
      <c r="K230" s="5">
        <v>232</v>
      </c>
      <c r="L230" s="5">
        <v>15</v>
      </c>
      <c r="M230" s="5">
        <v>3</v>
      </c>
      <c r="N230" s="5" t="s">
        <v>6</v>
      </c>
      <c r="O230" s="5">
        <v>0</v>
      </c>
      <c r="P230" s="5">
        <f>ROUND(Source!EU214,O230)</f>
        <v>0</v>
      </c>
      <c r="Q230" s="5"/>
      <c r="R230" s="5"/>
      <c r="S230" s="5"/>
      <c r="T230" s="5"/>
      <c r="U230" s="5"/>
      <c r="V230" s="5"/>
      <c r="W230" s="5">
        <v>0</v>
      </c>
      <c r="X230" s="5">
        <v>1</v>
      </c>
      <c r="Y230" s="5">
        <v>0</v>
      </c>
      <c r="Z230" s="5">
        <v>0</v>
      </c>
      <c r="AA230" s="5">
        <v>1</v>
      </c>
      <c r="AB230" s="5">
        <v>0</v>
      </c>
      <c r="IF230">
        <v>-1</v>
      </c>
    </row>
    <row r="231" spans="1:240" x14ac:dyDescent="0.2">
      <c r="A231" s="5">
        <v>50</v>
      </c>
      <c r="B231" s="5">
        <v>0</v>
      </c>
      <c r="C231" s="5">
        <v>0</v>
      </c>
      <c r="D231" s="5">
        <v>1</v>
      </c>
      <c r="E231" s="5">
        <v>214</v>
      </c>
      <c r="F231" s="5" t="e">
        <f>ROUND(Source!AS214,O231)</f>
        <v>#REF!</v>
      </c>
      <c r="G231" s="5" t="s">
        <v>164</v>
      </c>
      <c r="H231" s="5" t="s">
        <v>165</v>
      </c>
      <c r="I231" s="5"/>
      <c r="J231" s="5"/>
      <c r="K231" s="5">
        <v>214</v>
      </c>
      <c r="L231" s="5">
        <v>16</v>
      </c>
      <c r="M231" s="5">
        <v>3</v>
      </c>
      <c r="N231" s="5" t="s">
        <v>6</v>
      </c>
      <c r="O231" s="5">
        <v>0</v>
      </c>
      <c r="P231" s="5" t="e">
        <f>ROUND(Source!EK214,O231)</f>
        <v>#REF!</v>
      </c>
      <c r="Q231" s="5"/>
      <c r="R231" s="5"/>
      <c r="S231" s="5"/>
      <c r="T231" s="5"/>
      <c r="U231" s="5"/>
      <c r="V231" s="5"/>
      <c r="W231" s="5">
        <v>87174</v>
      </c>
      <c r="X231" s="5">
        <v>1</v>
      </c>
      <c r="Y231" s="5">
        <v>87174</v>
      </c>
      <c r="Z231" s="5">
        <v>785979</v>
      </c>
      <c r="AA231" s="5">
        <v>1</v>
      </c>
      <c r="AB231" s="5">
        <v>785979</v>
      </c>
      <c r="IF231">
        <v>-1</v>
      </c>
    </row>
    <row r="232" spans="1:240" x14ac:dyDescent="0.2">
      <c r="A232" s="5">
        <v>50</v>
      </c>
      <c r="B232" s="5">
        <v>0</v>
      </c>
      <c r="C232" s="5">
        <v>0</v>
      </c>
      <c r="D232" s="5">
        <v>1</v>
      </c>
      <c r="E232" s="5">
        <v>215</v>
      </c>
      <c r="F232" s="5">
        <f>ROUND(Source!AT214,O232)</f>
        <v>0</v>
      </c>
      <c r="G232" s="5" t="s">
        <v>166</v>
      </c>
      <c r="H232" s="5" t="s">
        <v>167</v>
      </c>
      <c r="I232" s="5"/>
      <c r="J232" s="5"/>
      <c r="K232" s="5">
        <v>215</v>
      </c>
      <c r="L232" s="5">
        <v>17</v>
      </c>
      <c r="M232" s="5">
        <v>3</v>
      </c>
      <c r="N232" s="5" t="s">
        <v>6</v>
      </c>
      <c r="O232" s="5">
        <v>0</v>
      </c>
      <c r="P232" s="5">
        <f>ROUND(Source!EL214,O232)</f>
        <v>0</v>
      </c>
      <c r="Q232" s="5"/>
      <c r="R232" s="5"/>
      <c r="S232" s="5"/>
      <c r="T232" s="5"/>
      <c r="U232" s="5"/>
      <c r="V232" s="5"/>
      <c r="W232" s="5">
        <v>0</v>
      </c>
      <c r="X232" s="5">
        <v>1</v>
      </c>
      <c r="Y232" s="5">
        <v>0</v>
      </c>
      <c r="Z232" s="5">
        <v>0</v>
      </c>
      <c r="AA232" s="5">
        <v>1</v>
      </c>
      <c r="AB232" s="5">
        <v>0</v>
      </c>
      <c r="IF232">
        <v>-1</v>
      </c>
    </row>
    <row r="233" spans="1:240" x14ac:dyDescent="0.2">
      <c r="A233" s="5">
        <v>50</v>
      </c>
      <c r="B233" s="5">
        <v>0</v>
      </c>
      <c r="C233" s="5">
        <v>0</v>
      </c>
      <c r="D233" s="5">
        <v>1</v>
      </c>
      <c r="E233" s="5">
        <v>217</v>
      </c>
      <c r="F233" s="5">
        <f>ROUND(Source!AU214,O233)</f>
        <v>0</v>
      </c>
      <c r="G233" s="5" t="s">
        <v>168</v>
      </c>
      <c r="H233" s="5" t="s">
        <v>169</v>
      </c>
      <c r="I233" s="5"/>
      <c r="J233" s="5"/>
      <c r="K233" s="5">
        <v>217</v>
      </c>
      <c r="L233" s="5">
        <v>18</v>
      </c>
      <c r="M233" s="5">
        <v>3</v>
      </c>
      <c r="N233" s="5" t="s">
        <v>6</v>
      </c>
      <c r="O233" s="5">
        <v>0</v>
      </c>
      <c r="P233" s="5">
        <f>ROUND(Source!EM214,O233)</f>
        <v>0</v>
      </c>
      <c r="Q233" s="5"/>
      <c r="R233" s="5"/>
      <c r="S233" s="5"/>
      <c r="T233" s="5"/>
      <c r="U233" s="5"/>
      <c r="V233" s="5"/>
      <c r="W233" s="5">
        <v>0</v>
      </c>
      <c r="X233" s="5">
        <v>1</v>
      </c>
      <c r="Y233" s="5">
        <v>0</v>
      </c>
      <c r="Z233" s="5">
        <v>0</v>
      </c>
      <c r="AA233" s="5">
        <v>1</v>
      </c>
      <c r="AB233" s="5">
        <v>0</v>
      </c>
      <c r="IF233">
        <v>-1</v>
      </c>
    </row>
    <row r="234" spans="1:240" x14ac:dyDescent="0.2">
      <c r="A234" s="5">
        <v>50</v>
      </c>
      <c r="B234" s="5">
        <v>0</v>
      </c>
      <c r="C234" s="5">
        <v>0</v>
      </c>
      <c r="D234" s="5">
        <v>1</v>
      </c>
      <c r="E234" s="5">
        <v>230</v>
      </c>
      <c r="F234" s="5" t="e">
        <f>ROUND(Source!BA214,O234)</f>
        <v>#REF!</v>
      </c>
      <c r="G234" s="5" t="s">
        <v>170</v>
      </c>
      <c r="H234" s="5" t="s">
        <v>171</v>
      </c>
      <c r="I234" s="5"/>
      <c r="J234" s="5"/>
      <c r="K234" s="5">
        <v>230</v>
      </c>
      <c r="L234" s="5">
        <v>19</v>
      </c>
      <c r="M234" s="5">
        <v>3</v>
      </c>
      <c r="N234" s="5" t="s">
        <v>6</v>
      </c>
      <c r="O234" s="5">
        <v>0</v>
      </c>
      <c r="P234" s="5" t="e">
        <f>ROUND(Source!ES214,O234)</f>
        <v>#REF!</v>
      </c>
      <c r="Q234" s="5"/>
      <c r="R234" s="5"/>
      <c r="S234" s="5"/>
      <c r="T234" s="5"/>
      <c r="U234" s="5"/>
      <c r="V234" s="5"/>
      <c r="W234" s="5">
        <v>0</v>
      </c>
      <c r="X234" s="5">
        <v>1</v>
      </c>
      <c r="Y234" s="5">
        <v>0</v>
      </c>
      <c r="Z234" s="5">
        <v>0</v>
      </c>
      <c r="AA234" s="5">
        <v>1</v>
      </c>
      <c r="AB234" s="5">
        <v>0</v>
      </c>
      <c r="IF234">
        <v>-1</v>
      </c>
    </row>
    <row r="235" spans="1:240" x14ac:dyDescent="0.2">
      <c r="A235" s="5">
        <v>50</v>
      </c>
      <c r="B235" s="5">
        <v>0</v>
      </c>
      <c r="C235" s="5">
        <v>0</v>
      </c>
      <c r="D235" s="5">
        <v>1</v>
      </c>
      <c r="E235" s="5">
        <v>206</v>
      </c>
      <c r="F235" s="5" t="e">
        <f>ROUND(Source!T214,O235)</f>
        <v>#REF!</v>
      </c>
      <c r="G235" s="5" t="s">
        <v>172</v>
      </c>
      <c r="H235" s="5" t="s">
        <v>173</v>
      </c>
      <c r="I235" s="5"/>
      <c r="J235" s="5"/>
      <c r="K235" s="5">
        <v>206</v>
      </c>
      <c r="L235" s="5">
        <v>20</v>
      </c>
      <c r="M235" s="5">
        <v>3</v>
      </c>
      <c r="N235" s="5" t="s">
        <v>6</v>
      </c>
      <c r="O235" s="5">
        <v>0</v>
      </c>
      <c r="P235" s="5" t="e">
        <f>ROUND(Source!DL214,O235)</f>
        <v>#REF!</v>
      </c>
      <c r="Q235" s="5"/>
      <c r="R235" s="5"/>
      <c r="S235" s="5"/>
      <c r="T235" s="5"/>
      <c r="U235" s="5"/>
      <c r="V235" s="5"/>
      <c r="W235" s="5">
        <v>0</v>
      </c>
      <c r="X235" s="5">
        <v>1</v>
      </c>
      <c r="Y235" s="5">
        <v>0</v>
      </c>
      <c r="Z235" s="5">
        <v>0</v>
      </c>
      <c r="AA235" s="5">
        <v>1</v>
      </c>
      <c r="AB235" s="5">
        <v>0</v>
      </c>
      <c r="IF235">
        <v>-1</v>
      </c>
    </row>
    <row r="236" spans="1:240" x14ac:dyDescent="0.2">
      <c r="A236" s="5">
        <v>50</v>
      </c>
      <c r="B236" s="5">
        <v>0</v>
      </c>
      <c r="C236" s="5">
        <v>0</v>
      </c>
      <c r="D236" s="5">
        <v>1</v>
      </c>
      <c r="E236" s="5">
        <v>207</v>
      </c>
      <c r="F236" s="5" t="e">
        <f>Source!U214</f>
        <v>#REF!</v>
      </c>
      <c r="G236" s="5" t="s">
        <v>174</v>
      </c>
      <c r="H236" s="5" t="s">
        <v>175</v>
      </c>
      <c r="I236" s="5"/>
      <c r="J236" s="5"/>
      <c r="K236" s="5">
        <v>207</v>
      </c>
      <c r="L236" s="5">
        <v>21</v>
      </c>
      <c r="M236" s="5">
        <v>3</v>
      </c>
      <c r="N236" s="5" t="s">
        <v>6</v>
      </c>
      <c r="O236" s="5">
        <v>-1</v>
      </c>
      <c r="P236" s="5" t="e">
        <f>Source!DM214</f>
        <v>#REF!</v>
      </c>
      <c r="Q236" s="5"/>
      <c r="R236" s="5"/>
      <c r="S236" s="5"/>
      <c r="T236" s="5"/>
      <c r="U236" s="5"/>
      <c r="V236" s="5"/>
      <c r="W236" s="5">
        <v>554.43736000000001</v>
      </c>
      <c r="X236" s="5">
        <v>1</v>
      </c>
      <c r="Y236" s="5">
        <v>554.43736000000001</v>
      </c>
      <c r="Z236" s="5">
        <v>554.43736000000001</v>
      </c>
      <c r="AA236" s="5">
        <v>1</v>
      </c>
      <c r="AB236" s="5">
        <v>554.43736000000001</v>
      </c>
      <c r="IF236">
        <v>-1</v>
      </c>
    </row>
    <row r="237" spans="1:240" x14ac:dyDescent="0.2">
      <c r="A237" s="5">
        <v>50</v>
      </c>
      <c r="B237" s="5">
        <v>0</v>
      </c>
      <c r="C237" s="5">
        <v>0</v>
      </c>
      <c r="D237" s="5">
        <v>1</v>
      </c>
      <c r="E237" s="5">
        <v>208</v>
      </c>
      <c r="F237" s="5" t="e">
        <f>Source!V214</f>
        <v>#REF!</v>
      </c>
      <c r="G237" s="5" t="s">
        <v>176</v>
      </c>
      <c r="H237" s="5" t="s">
        <v>177</v>
      </c>
      <c r="I237" s="5"/>
      <c r="J237" s="5"/>
      <c r="K237" s="5">
        <v>208</v>
      </c>
      <c r="L237" s="5">
        <v>22</v>
      </c>
      <c r="M237" s="5">
        <v>3</v>
      </c>
      <c r="N237" s="5" t="s">
        <v>6</v>
      </c>
      <c r="O237" s="5">
        <v>-1</v>
      </c>
      <c r="P237" s="5" t="e">
        <f>Source!DN214</f>
        <v>#REF!</v>
      </c>
      <c r="Q237" s="5"/>
      <c r="R237" s="5"/>
      <c r="S237" s="5"/>
      <c r="T237" s="5"/>
      <c r="U237" s="5"/>
      <c r="V237" s="5"/>
      <c r="W237" s="5">
        <v>1.65984</v>
      </c>
      <c r="X237" s="5">
        <v>1</v>
      </c>
      <c r="Y237" s="5">
        <v>1.65984</v>
      </c>
      <c r="Z237" s="5">
        <v>1.65984</v>
      </c>
      <c r="AA237" s="5">
        <v>1</v>
      </c>
      <c r="AB237" s="5">
        <v>1.65984</v>
      </c>
      <c r="IF237">
        <v>-1</v>
      </c>
    </row>
    <row r="238" spans="1:240" x14ac:dyDescent="0.2">
      <c r="A238" s="5">
        <v>50</v>
      </c>
      <c r="B238" s="5">
        <v>0</v>
      </c>
      <c r="C238" s="5">
        <v>0</v>
      </c>
      <c r="D238" s="5">
        <v>1</v>
      </c>
      <c r="E238" s="5">
        <v>209</v>
      </c>
      <c r="F238" s="5" t="e">
        <f>ROUND(Source!W214,O238)</f>
        <v>#REF!</v>
      </c>
      <c r="G238" s="5" t="s">
        <v>178</v>
      </c>
      <c r="H238" s="5" t="s">
        <v>179</v>
      </c>
      <c r="I238" s="5"/>
      <c r="J238" s="5"/>
      <c r="K238" s="5">
        <v>209</v>
      </c>
      <c r="L238" s="5">
        <v>23</v>
      </c>
      <c r="M238" s="5">
        <v>3</v>
      </c>
      <c r="N238" s="5" t="s">
        <v>6</v>
      </c>
      <c r="O238" s="5">
        <v>0</v>
      </c>
      <c r="P238" s="5" t="e">
        <f>ROUND(Source!DO214,O238)</f>
        <v>#REF!</v>
      </c>
      <c r="Q238" s="5"/>
      <c r="R238" s="5"/>
      <c r="S238" s="5"/>
      <c r="T238" s="5"/>
      <c r="U238" s="5"/>
      <c r="V238" s="5"/>
      <c r="W238" s="5">
        <v>56</v>
      </c>
      <c r="X238" s="5">
        <v>1</v>
      </c>
      <c r="Y238" s="5">
        <v>56</v>
      </c>
      <c r="Z238" s="5">
        <v>56</v>
      </c>
      <c r="AA238" s="5">
        <v>1</v>
      </c>
      <c r="AB238" s="5">
        <v>56</v>
      </c>
      <c r="IF238">
        <v>-1</v>
      </c>
    </row>
    <row r="239" spans="1:240" x14ac:dyDescent="0.2">
      <c r="A239" s="5">
        <v>50</v>
      </c>
      <c r="B239" s="5">
        <v>0</v>
      </c>
      <c r="C239" s="5">
        <v>0</v>
      </c>
      <c r="D239" s="5">
        <v>1</v>
      </c>
      <c r="E239" s="5">
        <v>233</v>
      </c>
      <c r="F239" s="5">
        <f>ROUND(Source!BD214,O239)</f>
        <v>0</v>
      </c>
      <c r="G239" s="5" t="s">
        <v>180</v>
      </c>
      <c r="H239" s="5" t="s">
        <v>181</v>
      </c>
      <c r="I239" s="5"/>
      <c r="J239" s="5"/>
      <c r="K239" s="5">
        <v>233</v>
      </c>
      <c r="L239" s="5">
        <v>24</v>
      </c>
      <c r="M239" s="5">
        <v>3</v>
      </c>
      <c r="N239" s="5" t="s">
        <v>6</v>
      </c>
      <c r="O239" s="5">
        <v>0</v>
      </c>
      <c r="P239" s="5">
        <f>ROUND(Source!EV214,O239)</f>
        <v>0</v>
      </c>
      <c r="Q239" s="5"/>
      <c r="R239" s="5"/>
      <c r="S239" s="5"/>
      <c r="T239" s="5"/>
      <c r="U239" s="5"/>
      <c r="V239" s="5"/>
      <c r="W239" s="5">
        <v>0</v>
      </c>
      <c r="X239" s="5">
        <v>1</v>
      </c>
      <c r="Y239" s="5">
        <v>0</v>
      </c>
      <c r="Z239" s="5">
        <v>0</v>
      </c>
      <c r="AA239" s="5">
        <v>1</v>
      </c>
      <c r="AB239" s="5">
        <v>0</v>
      </c>
      <c r="IF239">
        <v>-1</v>
      </c>
    </row>
    <row r="240" spans="1:240" x14ac:dyDescent="0.2">
      <c r="A240" s="5">
        <v>50</v>
      </c>
      <c r="B240" s="5">
        <v>0</v>
      </c>
      <c r="C240" s="5">
        <v>0</v>
      </c>
      <c r="D240" s="5">
        <v>1</v>
      </c>
      <c r="E240" s="5">
        <v>210</v>
      </c>
      <c r="F240" s="5" t="e">
        <f>ROUND(Source!X214,O240)</f>
        <v>#REF!</v>
      </c>
      <c r="G240" s="5" t="s">
        <v>182</v>
      </c>
      <c r="H240" s="5" t="s">
        <v>183</v>
      </c>
      <c r="I240" s="5"/>
      <c r="J240" s="5"/>
      <c r="K240" s="5">
        <v>210</v>
      </c>
      <c r="L240" s="5">
        <v>25</v>
      </c>
      <c r="M240" s="5">
        <v>3</v>
      </c>
      <c r="N240" s="5" t="s">
        <v>6</v>
      </c>
      <c r="O240" s="5">
        <v>0</v>
      </c>
      <c r="P240" s="5" t="e">
        <f>ROUND(Source!DP214,O240)</f>
        <v>#REF!</v>
      </c>
      <c r="Q240" s="5"/>
      <c r="R240" s="5"/>
      <c r="S240" s="5"/>
      <c r="T240" s="5"/>
      <c r="U240" s="5"/>
      <c r="V240" s="5"/>
      <c r="W240" s="5">
        <v>5995</v>
      </c>
      <c r="X240" s="5">
        <v>1</v>
      </c>
      <c r="Y240" s="5">
        <v>5995</v>
      </c>
      <c r="Z240" s="5">
        <v>164558</v>
      </c>
      <c r="AA240" s="5">
        <v>1</v>
      </c>
      <c r="AB240" s="5">
        <v>164558</v>
      </c>
      <c r="IF240">
        <v>-1</v>
      </c>
    </row>
    <row r="241" spans="1:240" x14ac:dyDescent="0.2">
      <c r="A241" s="5">
        <v>50</v>
      </c>
      <c r="B241" s="5">
        <v>0</v>
      </c>
      <c r="C241" s="5">
        <v>0</v>
      </c>
      <c r="D241" s="5">
        <v>1</v>
      </c>
      <c r="E241" s="5">
        <v>211</v>
      </c>
      <c r="F241" s="5" t="e">
        <f>ROUND(Source!Y214,O241)</f>
        <v>#REF!</v>
      </c>
      <c r="G241" s="5" t="s">
        <v>184</v>
      </c>
      <c r="H241" s="5" t="s">
        <v>185</v>
      </c>
      <c r="I241" s="5"/>
      <c r="J241" s="5"/>
      <c r="K241" s="5">
        <v>211</v>
      </c>
      <c r="L241" s="5">
        <v>26</v>
      </c>
      <c r="M241" s="5">
        <v>3</v>
      </c>
      <c r="N241" s="5" t="s">
        <v>6</v>
      </c>
      <c r="O241" s="5">
        <v>0</v>
      </c>
      <c r="P241" s="5" t="e">
        <f>ROUND(Source!DQ214,O241)</f>
        <v>#REF!</v>
      </c>
      <c r="Q241" s="5"/>
      <c r="R241" s="5"/>
      <c r="S241" s="5"/>
      <c r="T241" s="5"/>
      <c r="U241" s="5"/>
      <c r="V241" s="5"/>
      <c r="W241" s="5">
        <v>3201</v>
      </c>
      <c r="X241" s="5">
        <v>1</v>
      </c>
      <c r="Y241" s="5">
        <v>3201</v>
      </c>
      <c r="Z241" s="5">
        <v>79340</v>
      </c>
      <c r="AA241" s="5">
        <v>1</v>
      </c>
      <c r="AB241" s="5">
        <v>79340</v>
      </c>
      <c r="IF241">
        <v>-1</v>
      </c>
    </row>
    <row r="242" spans="1:240" x14ac:dyDescent="0.2">
      <c r="A242" s="5">
        <v>50</v>
      </c>
      <c r="B242" s="5">
        <v>0</v>
      </c>
      <c r="C242" s="5">
        <v>0</v>
      </c>
      <c r="D242" s="5">
        <v>1</v>
      </c>
      <c r="E242" s="5">
        <v>224</v>
      </c>
      <c r="F242" s="5" t="e">
        <f>ROUND(Source!AR214,O242)</f>
        <v>#REF!</v>
      </c>
      <c r="G242" s="5" t="s">
        <v>186</v>
      </c>
      <c r="H242" s="5" t="s">
        <v>187</v>
      </c>
      <c r="I242" s="5"/>
      <c r="J242" s="5"/>
      <c r="K242" s="5">
        <v>224</v>
      </c>
      <c r="L242" s="5">
        <v>27</v>
      </c>
      <c r="M242" s="5">
        <v>3</v>
      </c>
      <c r="N242" s="5" t="s">
        <v>6</v>
      </c>
      <c r="O242" s="5">
        <v>0</v>
      </c>
      <c r="P242" s="5" t="e">
        <f>ROUND(Source!EJ214,O242)</f>
        <v>#REF!</v>
      </c>
      <c r="Q242" s="5"/>
      <c r="R242" s="5"/>
      <c r="S242" s="5"/>
      <c r="T242" s="5"/>
      <c r="U242" s="5"/>
      <c r="V242" s="5"/>
      <c r="W242" s="5">
        <v>87174</v>
      </c>
      <c r="X242" s="5">
        <v>1</v>
      </c>
      <c r="Y242" s="5">
        <v>87174</v>
      </c>
      <c r="Z242" s="5">
        <v>785979</v>
      </c>
      <c r="AA242" s="5">
        <v>1</v>
      </c>
      <c r="AB242" s="5">
        <v>785979</v>
      </c>
      <c r="IF242">
        <v>-1</v>
      </c>
    </row>
    <row r="243" spans="1:240" x14ac:dyDescent="0.2">
      <c r="IF243">
        <v>-1</v>
      </c>
    </row>
    <row r="244" spans="1:240" x14ac:dyDescent="0.2">
      <c r="IF244">
        <v>-1</v>
      </c>
    </row>
    <row r="245" spans="1:240" x14ac:dyDescent="0.2">
      <c r="A245">
        <v>70</v>
      </c>
      <c r="B245">
        <v>1</v>
      </c>
      <c r="D245">
        <v>1</v>
      </c>
      <c r="E245" t="s">
        <v>238</v>
      </c>
      <c r="F245" t="s">
        <v>239</v>
      </c>
      <c r="G245">
        <v>1</v>
      </c>
      <c r="H245">
        <v>0</v>
      </c>
      <c r="I245" t="s">
        <v>240</v>
      </c>
      <c r="J245">
        <v>0</v>
      </c>
      <c r="K245">
        <v>0</v>
      </c>
      <c r="L245" t="s">
        <v>6</v>
      </c>
      <c r="M245" t="s">
        <v>6</v>
      </c>
      <c r="N245">
        <v>0</v>
      </c>
      <c r="O245">
        <v>1</v>
      </c>
      <c r="P245" t="s">
        <v>241</v>
      </c>
      <c r="IF245">
        <v>-1</v>
      </c>
    </row>
    <row r="246" spans="1:240" x14ac:dyDescent="0.2">
      <c r="A246">
        <v>70</v>
      </c>
      <c r="B246">
        <v>1</v>
      </c>
      <c r="D246">
        <v>2</v>
      </c>
      <c r="E246" t="s">
        <v>242</v>
      </c>
      <c r="F246" t="s">
        <v>243</v>
      </c>
      <c r="G246">
        <v>0</v>
      </c>
      <c r="H246">
        <v>0</v>
      </c>
      <c r="I246" t="s">
        <v>240</v>
      </c>
      <c r="J246">
        <v>0</v>
      </c>
      <c r="K246">
        <v>0</v>
      </c>
      <c r="L246" t="s">
        <v>6</v>
      </c>
      <c r="M246" t="s">
        <v>6</v>
      </c>
      <c r="N246">
        <v>0</v>
      </c>
      <c r="O246">
        <v>0</v>
      </c>
      <c r="P246" t="s">
        <v>244</v>
      </c>
      <c r="IF246">
        <v>-1</v>
      </c>
    </row>
    <row r="247" spans="1:240" x14ac:dyDescent="0.2">
      <c r="A247">
        <v>70</v>
      </c>
      <c r="B247">
        <v>1</v>
      </c>
      <c r="D247">
        <v>3</v>
      </c>
      <c r="E247" t="s">
        <v>245</v>
      </c>
      <c r="F247" t="s">
        <v>246</v>
      </c>
      <c r="G247">
        <v>0</v>
      </c>
      <c r="H247">
        <v>0</v>
      </c>
      <c r="I247" t="s">
        <v>240</v>
      </c>
      <c r="J247">
        <v>0</v>
      </c>
      <c r="K247">
        <v>0</v>
      </c>
      <c r="L247" t="s">
        <v>6</v>
      </c>
      <c r="M247" t="s">
        <v>6</v>
      </c>
      <c r="N247">
        <v>0</v>
      </c>
      <c r="O247">
        <v>0</v>
      </c>
      <c r="P247" t="s">
        <v>247</v>
      </c>
      <c r="IF247">
        <v>-1</v>
      </c>
    </row>
    <row r="248" spans="1:240" x14ac:dyDescent="0.2">
      <c r="A248">
        <v>70</v>
      </c>
      <c r="B248">
        <v>1</v>
      </c>
      <c r="D248">
        <v>4</v>
      </c>
      <c r="E248" t="s">
        <v>248</v>
      </c>
      <c r="F248" t="s">
        <v>249</v>
      </c>
      <c r="G248">
        <v>0</v>
      </c>
      <c r="H248">
        <v>0</v>
      </c>
      <c r="I248" t="s">
        <v>240</v>
      </c>
      <c r="J248">
        <v>0</v>
      </c>
      <c r="K248">
        <v>0</v>
      </c>
      <c r="L248" t="s">
        <v>6</v>
      </c>
      <c r="M248" t="s">
        <v>6</v>
      </c>
      <c r="N248">
        <v>0</v>
      </c>
      <c r="O248">
        <v>0</v>
      </c>
      <c r="P248" t="s">
        <v>250</v>
      </c>
      <c r="IF248">
        <v>-1</v>
      </c>
    </row>
    <row r="249" spans="1:240" x14ac:dyDescent="0.2">
      <c r="A249">
        <v>70</v>
      </c>
      <c r="B249">
        <v>1</v>
      </c>
      <c r="D249">
        <v>5</v>
      </c>
      <c r="E249" t="s">
        <v>251</v>
      </c>
      <c r="F249" t="s">
        <v>252</v>
      </c>
      <c r="G249">
        <v>0</v>
      </c>
      <c r="H249">
        <v>0</v>
      </c>
      <c r="I249" t="s">
        <v>240</v>
      </c>
      <c r="J249">
        <v>0</v>
      </c>
      <c r="K249">
        <v>0</v>
      </c>
      <c r="L249" t="s">
        <v>6</v>
      </c>
      <c r="M249" t="s">
        <v>6</v>
      </c>
      <c r="N249">
        <v>0</v>
      </c>
      <c r="O249">
        <v>0</v>
      </c>
      <c r="P249" t="s">
        <v>253</v>
      </c>
      <c r="IF249">
        <v>-1</v>
      </c>
    </row>
    <row r="250" spans="1:240" x14ac:dyDescent="0.2">
      <c r="A250">
        <v>70</v>
      </c>
      <c r="B250">
        <v>1</v>
      </c>
      <c r="D250">
        <v>6</v>
      </c>
      <c r="E250" t="s">
        <v>254</v>
      </c>
      <c r="F250" t="s">
        <v>255</v>
      </c>
      <c r="G250">
        <v>0</v>
      </c>
      <c r="H250">
        <v>0</v>
      </c>
      <c r="I250" t="s">
        <v>240</v>
      </c>
      <c r="J250">
        <v>0</v>
      </c>
      <c r="K250">
        <v>0</v>
      </c>
      <c r="L250" t="s">
        <v>6</v>
      </c>
      <c r="M250" t="s">
        <v>6</v>
      </c>
      <c r="N250">
        <v>0</v>
      </c>
      <c r="O250">
        <v>0</v>
      </c>
      <c r="P250" t="s">
        <v>256</v>
      </c>
      <c r="IF250">
        <v>-1</v>
      </c>
    </row>
    <row r="251" spans="1:240" x14ac:dyDescent="0.2">
      <c r="A251">
        <v>70</v>
      </c>
      <c r="B251">
        <v>1</v>
      </c>
      <c r="D251">
        <v>7</v>
      </c>
      <c r="E251" t="s">
        <v>257</v>
      </c>
      <c r="F251" t="s">
        <v>258</v>
      </c>
      <c r="G251">
        <v>0</v>
      </c>
      <c r="H251">
        <v>0</v>
      </c>
      <c r="I251" t="s">
        <v>240</v>
      </c>
      <c r="J251">
        <v>0</v>
      </c>
      <c r="K251">
        <v>0</v>
      </c>
      <c r="L251" t="s">
        <v>6</v>
      </c>
      <c r="M251" t="s">
        <v>6</v>
      </c>
      <c r="N251">
        <v>0</v>
      </c>
      <c r="O251">
        <v>0</v>
      </c>
      <c r="P251" t="s">
        <v>259</v>
      </c>
      <c r="IF251">
        <v>-1</v>
      </c>
    </row>
    <row r="252" spans="1:240" x14ac:dyDescent="0.2">
      <c r="A252">
        <v>70</v>
      </c>
      <c r="B252">
        <v>1</v>
      </c>
      <c r="D252">
        <v>8</v>
      </c>
      <c r="E252" t="s">
        <v>260</v>
      </c>
      <c r="F252" t="s">
        <v>261</v>
      </c>
      <c r="G252">
        <v>0</v>
      </c>
      <c r="H252">
        <v>0</v>
      </c>
      <c r="I252" t="s">
        <v>240</v>
      </c>
      <c r="J252">
        <v>0</v>
      </c>
      <c r="K252">
        <v>0</v>
      </c>
      <c r="L252" t="s">
        <v>6</v>
      </c>
      <c r="M252" t="s">
        <v>6</v>
      </c>
      <c r="N252">
        <v>0</v>
      </c>
      <c r="O252">
        <v>0</v>
      </c>
      <c r="P252" t="s">
        <v>262</v>
      </c>
      <c r="IF252">
        <v>-1</v>
      </c>
    </row>
    <row r="253" spans="1:240" x14ac:dyDescent="0.2">
      <c r="A253">
        <v>70</v>
      </c>
      <c r="B253">
        <v>1</v>
      </c>
      <c r="D253">
        <v>9</v>
      </c>
      <c r="E253" t="s">
        <v>263</v>
      </c>
      <c r="F253" t="s">
        <v>264</v>
      </c>
      <c r="G253">
        <v>0</v>
      </c>
      <c r="H253">
        <v>0</v>
      </c>
      <c r="I253" t="s">
        <v>240</v>
      </c>
      <c r="J253">
        <v>0</v>
      </c>
      <c r="K253">
        <v>0</v>
      </c>
      <c r="L253" t="s">
        <v>6</v>
      </c>
      <c r="M253" t="s">
        <v>6</v>
      </c>
      <c r="N253">
        <v>0</v>
      </c>
      <c r="O253">
        <v>0</v>
      </c>
      <c r="P253" t="s">
        <v>265</v>
      </c>
      <c r="IF253">
        <v>-1</v>
      </c>
    </row>
    <row r="254" spans="1:240" x14ac:dyDescent="0.2">
      <c r="A254">
        <v>70</v>
      </c>
      <c r="B254">
        <v>1</v>
      </c>
      <c r="D254">
        <v>1</v>
      </c>
      <c r="E254" t="s">
        <v>266</v>
      </c>
      <c r="F254" t="s">
        <v>267</v>
      </c>
      <c r="G254">
        <v>1</v>
      </c>
      <c r="H254">
        <v>1</v>
      </c>
      <c r="I254" t="s">
        <v>240</v>
      </c>
      <c r="J254">
        <v>0</v>
      </c>
      <c r="K254">
        <v>0</v>
      </c>
      <c r="L254" t="s">
        <v>6</v>
      </c>
      <c r="M254" t="s">
        <v>6</v>
      </c>
      <c r="N254">
        <v>0</v>
      </c>
      <c r="O254">
        <v>1</v>
      </c>
      <c r="P254" t="s">
        <v>267</v>
      </c>
      <c r="IF254">
        <v>-1</v>
      </c>
    </row>
    <row r="255" spans="1:240" x14ac:dyDescent="0.2">
      <c r="A255">
        <v>70</v>
      </c>
      <c r="B255">
        <v>1</v>
      </c>
      <c r="D255">
        <v>2</v>
      </c>
      <c r="E255" t="s">
        <v>268</v>
      </c>
      <c r="F255" t="s">
        <v>269</v>
      </c>
      <c r="G255">
        <v>1</v>
      </c>
      <c r="H255">
        <v>1</v>
      </c>
      <c r="I255" t="s">
        <v>240</v>
      </c>
      <c r="J255">
        <v>0</v>
      </c>
      <c r="K255">
        <v>0</v>
      </c>
      <c r="L255" t="s">
        <v>6</v>
      </c>
      <c r="M255" t="s">
        <v>6</v>
      </c>
      <c r="N255">
        <v>0</v>
      </c>
      <c r="O255">
        <v>1</v>
      </c>
      <c r="P255" t="s">
        <v>269</v>
      </c>
      <c r="IF255">
        <v>-1</v>
      </c>
    </row>
    <row r="256" spans="1:240" x14ac:dyDescent="0.2">
      <c r="A256">
        <v>70</v>
      </c>
      <c r="B256">
        <v>1</v>
      </c>
      <c r="D256">
        <v>3</v>
      </c>
      <c r="E256" t="s">
        <v>270</v>
      </c>
      <c r="F256" t="s">
        <v>271</v>
      </c>
      <c r="G256">
        <v>1</v>
      </c>
      <c r="H256">
        <v>0</v>
      </c>
      <c r="I256" t="s">
        <v>240</v>
      </c>
      <c r="J256">
        <v>0</v>
      </c>
      <c r="K256">
        <v>0</v>
      </c>
      <c r="L256" t="s">
        <v>6</v>
      </c>
      <c r="M256" t="s">
        <v>6</v>
      </c>
      <c r="N256">
        <v>0</v>
      </c>
      <c r="O256">
        <v>1</v>
      </c>
      <c r="P256" t="s">
        <v>271</v>
      </c>
      <c r="IF256">
        <v>-1</v>
      </c>
    </row>
    <row r="257" spans="1:240" x14ac:dyDescent="0.2">
      <c r="A257">
        <v>70</v>
      </c>
      <c r="B257">
        <v>1</v>
      </c>
      <c r="D257">
        <v>4</v>
      </c>
      <c r="E257" t="s">
        <v>272</v>
      </c>
      <c r="F257" t="s">
        <v>273</v>
      </c>
      <c r="G257">
        <v>1</v>
      </c>
      <c r="H257">
        <v>0</v>
      </c>
      <c r="I257" t="s">
        <v>240</v>
      </c>
      <c r="J257">
        <v>0</v>
      </c>
      <c r="K257">
        <v>0</v>
      </c>
      <c r="L257" t="s">
        <v>6</v>
      </c>
      <c r="M257" t="s">
        <v>6</v>
      </c>
      <c r="N257">
        <v>0</v>
      </c>
      <c r="O257">
        <v>1</v>
      </c>
      <c r="P257" t="s">
        <v>273</v>
      </c>
      <c r="IF257">
        <v>-1</v>
      </c>
    </row>
    <row r="258" spans="1:240" x14ac:dyDescent="0.2">
      <c r="A258">
        <v>70</v>
      </c>
      <c r="B258">
        <v>1</v>
      </c>
      <c r="D258">
        <v>5</v>
      </c>
      <c r="E258" t="s">
        <v>274</v>
      </c>
      <c r="F258" t="s">
        <v>275</v>
      </c>
      <c r="G258">
        <v>1</v>
      </c>
      <c r="H258">
        <v>0</v>
      </c>
      <c r="I258" t="s">
        <v>240</v>
      </c>
      <c r="J258">
        <v>0</v>
      </c>
      <c r="K258">
        <v>0</v>
      </c>
      <c r="L258" t="s">
        <v>6</v>
      </c>
      <c r="M258" t="s">
        <v>6</v>
      </c>
      <c r="N258">
        <v>0</v>
      </c>
      <c r="O258">
        <v>0.85</v>
      </c>
      <c r="P258" t="s">
        <v>275</v>
      </c>
      <c r="IF258">
        <v>-1</v>
      </c>
    </row>
    <row r="259" spans="1:240" x14ac:dyDescent="0.2">
      <c r="A259">
        <v>70</v>
      </c>
      <c r="B259">
        <v>1</v>
      </c>
      <c r="D259">
        <v>6</v>
      </c>
      <c r="E259" t="s">
        <v>276</v>
      </c>
      <c r="F259" t="s">
        <v>277</v>
      </c>
      <c r="G259">
        <v>1</v>
      </c>
      <c r="H259">
        <v>0</v>
      </c>
      <c r="I259" t="s">
        <v>240</v>
      </c>
      <c r="J259">
        <v>0</v>
      </c>
      <c r="K259">
        <v>0</v>
      </c>
      <c r="L259" t="s">
        <v>6</v>
      </c>
      <c r="M259" t="s">
        <v>6</v>
      </c>
      <c r="N259">
        <v>0</v>
      </c>
      <c r="O259">
        <v>0.8</v>
      </c>
      <c r="P259" t="s">
        <v>277</v>
      </c>
      <c r="IF259">
        <v>-1</v>
      </c>
    </row>
    <row r="260" spans="1:240" x14ac:dyDescent="0.2">
      <c r="A260">
        <v>70</v>
      </c>
      <c r="B260">
        <v>1</v>
      </c>
      <c r="D260">
        <v>7</v>
      </c>
      <c r="E260" t="s">
        <v>278</v>
      </c>
      <c r="F260" t="s">
        <v>279</v>
      </c>
      <c r="G260">
        <v>1</v>
      </c>
      <c r="H260">
        <v>0</v>
      </c>
      <c r="I260" t="s">
        <v>240</v>
      </c>
      <c r="J260">
        <v>0</v>
      </c>
      <c r="K260">
        <v>0</v>
      </c>
      <c r="L260" t="s">
        <v>6</v>
      </c>
      <c r="M260" t="s">
        <v>6</v>
      </c>
      <c r="N260">
        <v>0</v>
      </c>
      <c r="O260">
        <v>1</v>
      </c>
      <c r="P260" t="s">
        <v>279</v>
      </c>
      <c r="IF260">
        <v>-1</v>
      </c>
    </row>
    <row r="261" spans="1:240" x14ac:dyDescent="0.2">
      <c r="A261">
        <v>70</v>
      </c>
      <c r="B261">
        <v>1</v>
      </c>
      <c r="D261">
        <v>8</v>
      </c>
      <c r="E261" t="s">
        <v>280</v>
      </c>
      <c r="F261" t="s">
        <v>281</v>
      </c>
      <c r="G261">
        <v>1</v>
      </c>
      <c r="H261">
        <v>0.8</v>
      </c>
      <c r="I261" t="s">
        <v>240</v>
      </c>
      <c r="J261">
        <v>0</v>
      </c>
      <c r="K261">
        <v>0</v>
      </c>
      <c r="L261" t="s">
        <v>6</v>
      </c>
      <c r="M261" t="s">
        <v>6</v>
      </c>
      <c r="N261">
        <v>0</v>
      </c>
      <c r="O261">
        <v>1</v>
      </c>
      <c r="P261" t="s">
        <v>281</v>
      </c>
      <c r="IF261">
        <v>-1</v>
      </c>
    </row>
    <row r="262" spans="1:240" x14ac:dyDescent="0.2">
      <c r="A262">
        <v>70</v>
      </c>
      <c r="B262">
        <v>1</v>
      </c>
      <c r="D262">
        <v>9</v>
      </c>
      <c r="E262" t="s">
        <v>282</v>
      </c>
      <c r="F262" t="s">
        <v>283</v>
      </c>
      <c r="G262">
        <v>1</v>
      </c>
      <c r="H262">
        <v>0.85</v>
      </c>
      <c r="I262" t="s">
        <v>240</v>
      </c>
      <c r="J262">
        <v>0</v>
      </c>
      <c r="K262">
        <v>0</v>
      </c>
      <c r="L262" t="s">
        <v>6</v>
      </c>
      <c r="M262" t="s">
        <v>6</v>
      </c>
      <c r="N262">
        <v>0</v>
      </c>
      <c r="O262">
        <v>1</v>
      </c>
      <c r="P262" t="s">
        <v>283</v>
      </c>
      <c r="IF262">
        <v>-1</v>
      </c>
    </row>
    <row r="263" spans="1:240" x14ac:dyDescent="0.2">
      <c r="A263">
        <v>70</v>
      </c>
      <c r="B263">
        <v>1</v>
      </c>
      <c r="D263">
        <v>10</v>
      </c>
      <c r="E263" t="s">
        <v>284</v>
      </c>
      <c r="F263" t="s">
        <v>285</v>
      </c>
      <c r="G263">
        <v>1</v>
      </c>
      <c r="H263">
        <v>0</v>
      </c>
      <c r="I263" t="s">
        <v>240</v>
      </c>
      <c r="J263">
        <v>0</v>
      </c>
      <c r="K263">
        <v>0</v>
      </c>
      <c r="L263" t="s">
        <v>6</v>
      </c>
      <c r="M263" t="s">
        <v>6</v>
      </c>
      <c r="N263">
        <v>0</v>
      </c>
      <c r="O263">
        <v>1</v>
      </c>
      <c r="P263" t="s">
        <v>285</v>
      </c>
      <c r="IF263">
        <v>-1</v>
      </c>
    </row>
    <row r="264" spans="1:240" x14ac:dyDescent="0.2">
      <c r="A264">
        <v>70</v>
      </c>
      <c r="B264">
        <v>1</v>
      </c>
      <c r="D264">
        <v>11</v>
      </c>
      <c r="E264" t="s">
        <v>286</v>
      </c>
      <c r="F264" t="s">
        <v>287</v>
      </c>
      <c r="G264">
        <v>0.7</v>
      </c>
      <c r="H264">
        <v>0</v>
      </c>
      <c r="I264" t="s">
        <v>240</v>
      </c>
      <c r="J264">
        <v>0</v>
      </c>
      <c r="K264">
        <v>0</v>
      </c>
      <c r="L264" t="s">
        <v>6</v>
      </c>
      <c r="M264" t="s">
        <v>6</v>
      </c>
      <c r="N264">
        <v>0</v>
      </c>
      <c r="O264">
        <v>0.94</v>
      </c>
      <c r="P264" t="s">
        <v>287</v>
      </c>
      <c r="IF264">
        <v>-1</v>
      </c>
    </row>
    <row r="265" spans="1:240" x14ac:dyDescent="0.2">
      <c r="A265">
        <v>70</v>
      </c>
      <c r="B265">
        <v>1</v>
      </c>
      <c r="D265">
        <v>12</v>
      </c>
      <c r="E265" t="s">
        <v>288</v>
      </c>
      <c r="F265" t="s">
        <v>289</v>
      </c>
      <c r="G265">
        <v>0.9</v>
      </c>
      <c r="H265">
        <v>0</v>
      </c>
      <c r="I265" t="s">
        <v>240</v>
      </c>
      <c r="J265">
        <v>0</v>
      </c>
      <c r="K265">
        <v>0</v>
      </c>
      <c r="L265" t="s">
        <v>6</v>
      </c>
      <c r="M265" t="s">
        <v>6</v>
      </c>
      <c r="N265">
        <v>0</v>
      </c>
      <c r="O265">
        <v>0.9</v>
      </c>
      <c r="P265" t="s">
        <v>289</v>
      </c>
      <c r="IF265">
        <v>-1</v>
      </c>
    </row>
    <row r="266" spans="1:240" x14ac:dyDescent="0.2">
      <c r="A266">
        <v>70</v>
      </c>
      <c r="B266">
        <v>1</v>
      </c>
      <c r="D266">
        <v>13</v>
      </c>
      <c r="E266" t="s">
        <v>290</v>
      </c>
      <c r="F266" t="s">
        <v>291</v>
      </c>
      <c r="G266">
        <v>0.6</v>
      </c>
      <c r="H266">
        <v>0</v>
      </c>
      <c r="I266" t="s">
        <v>240</v>
      </c>
      <c r="J266">
        <v>0</v>
      </c>
      <c r="K266">
        <v>0</v>
      </c>
      <c r="L266" t="s">
        <v>6</v>
      </c>
      <c r="M266" t="s">
        <v>6</v>
      </c>
      <c r="N266">
        <v>0</v>
      </c>
      <c r="O266">
        <v>0.6</v>
      </c>
      <c r="P266" t="s">
        <v>291</v>
      </c>
      <c r="IF266">
        <v>-1</v>
      </c>
    </row>
    <row r="267" spans="1:240" x14ac:dyDescent="0.2">
      <c r="A267">
        <v>70</v>
      </c>
      <c r="B267">
        <v>1</v>
      </c>
      <c r="D267">
        <v>14</v>
      </c>
      <c r="E267" t="s">
        <v>292</v>
      </c>
      <c r="F267" t="s">
        <v>293</v>
      </c>
      <c r="G267">
        <v>1</v>
      </c>
      <c r="H267">
        <v>0</v>
      </c>
      <c r="I267" t="s">
        <v>240</v>
      </c>
      <c r="J267">
        <v>0</v>
      </c>
      <c r="K267">
        <v>0</v>
      </c>
      <c r="L267" t="s">
        <v>6</v>
      </c>
      <c r="M267" t="s">
        <v>6</v>
      </c>
      <c r="N267">
        <v>0</v>
      </c>
      <c r="O267">
        <v>1</v>
      </c>
      <c r="P267" t="s">
        <v>293</v>
      </c>
      <c r="IF267">
        <v>-1</v>
      </c>
    </row>
    <row r="268" spans="1:240" x14ac:dyDescent="0.2">
      <c r="A268">
        <v>70</v>
      </c>
      <c r="B268">
        <v>1</v>
      </c>
      <c r="D268">
        <v>15</v>
      </c>
      <c r="E268" t="s">
        <v>294</v>
      </c>
      <c r="F268" t="s">
        <v>295</v>
      </c>
      <c r="G268">
        <v>1.2</v>
      </c>
      <c r="H268">
        <v>0</v>
      </c>
      <c r="I268" t="s">
        <v>240</v>
      </c>
      <c r="J268">
        <v>0</v>
      </c>
      <c r="K268">
        <v>0</v>
      </c>
      <c r="L268" t="s">
        <v>6</v>
      </c>
      <c r="M268" t="s">
        <v>6</v>
      </c>
      <c r="N268">
        <v>0</v>
      </c>
      <c r="O268">
        <v>1.2</v>
      </c>
      <c r="P268" t="s">
        <v>295</v>
      </c>
      <c r="IF268">
        <v>-1</v>
      </c>
    </row>
    <row r="269" spans="1:240" x14ac:dyDescent="0.2">
      <c r="A269">
        <v>70</v>
      </c>
      <c r="B269">
        <v>1</v>
      </c>
      <c r="D269">
        <v>16</v>
      </c>
      <c r="E269" t="s">
        <v>296</v>
      </c>
      <c r="F269" t="s">
        <v>297</v>
      </c>
      <c r="G269">
        <v>1</v>
      </c>
      <c r="H269">
        <v>0</v>
      </c>
      <c r="I269" t="s">
        <v>240</v>
      </c>
      <c r="J269">
        <v>0</v>
      </c>
      <c r="K269">
        <v>0</v>
      </c>
      <c r="L269" t="s">
        <v>6</v>
      </c>
      <c r="M269" t="s">
        <v>6</v>
      </c>
      <c r="N269">
        <v>0</v>
      </c>
      <c r="O269">
        <v>1</v>
      </c>
      <c r="P269" t="s">
        <v>297</v>
      </c>
      <c r="IF269">
        <v>-1</v>
      </c>
    </row>
    <row r="270" spans="1:240" x14ac:dyDescent="0.2">
      <c r="A270">
        <v>70</v>
      </c>
      <c r="B270">
        <v>1</v>
      </c>
      <c r="D270">
        <v>17</v>
      </c>
      <c r="E270" t="s">
        <v>298</v>
      </c>
      <c r="F270" t="s">
        <v>299</v>
      </c>
      <c r="G270">
        <v>1</v>
      </c>
      <c r="H270">
        <v>0</v>
      </c>
      <c r="I270" t="s">
        <v>240</v>
      </c>
      <c r="J270">
        <v>0</v>
      </c>
      <c r="K270">
        <v>0</v>
      </c>
      <c r="L270" t="s">
        <v>6</v>
      </c>
      <c r="M270" t="s">
        <v>6</v>
      </c>
      <c r="N270">
        <v>0</v>
      </c>
      <c r="O270">
        <v>1</v>
      </c>
      <c r="P270" t="s">
        <v>299</v>
      </c>
      <c r="IF270">
        <v>-1</v>
      </c>
    </row>
    <row r="271" spans="1:240" x14ac:dyDescent="0.2">
      <c r="A271">
        <v>70</v>
      </c>
      <c r="B271">
        <v>1</v>
      </c>
      <c r="D271">
        <v>18</v>
      </c>
      <c r="E271" t="s">
        <v>300</v>
      </c>
      <c r="F271" t="s">
        <v>301</v>
      </c>
      <c r="G271">
        <v>1</v>
      </c>
      <c r="H271">
        <v>0</v>
      </c>
      <c r="I271" t="s">
        <v>240</v>
      </c>
      <c r="J271">
        <v>0</v>
      </c>
      <c r="K271">
        <v>0</v>
      </c>
      <c r="L271" t="s">
        <v>6</v>
      </c>
      <c r="M271" t="s">
        <v>6</v>
      </c>
      <c r="N271">
        <v>0</v>
      </c>
      <c r="O271">
        <v>1</v>
      </c>
      <c r="P271" t="s">
        <v>301</v>
      </c>
      <c r="IF271">
        <v>-1</v>
      </c>
    </row>
    <row r="272" spans="1:240" x14ac:dyDescent="0.2">
      <c r="A272">
        <v>70</v>
      </c>
      <c r="B272">
        <v>1</v>
      </c>
      <c r="D272">
        <v>19</v>
      </c>
      <c r="E272" t="s">
        <v>302</v>
      </c>
      <c r="F272" t="s">
        <v>299</v>
      </c>
      <c r="G272">
        <v>1</v>
      </c>
      <c r="H272">
        <v>0</v>
      </c>
      <c r="I272" t="s">
        <v>240</v>
      </c>
      <c r="J272">
        <v>0</v>
      </c>
      <c r="K272">
        <v>0</v>
      </c>
      <c r="L272" t="s">
        <v>6</v>
      </c>
      <c r="M272" t="s">
        <v>6</v>
      </c>
      <c r="N272">
        <v>0</v>
      </c>
      <c r="O272">
        <v>1</v>
      </c>
      <c r="P272" t="s">
        <v>299</v>
      </c>
      <c r="IF272">
        <v>-1</v>
      </c>
    </row>
    <row r="273" spans="1:240" x14ac:dyDescent="0.2">
      <c r="A273">
        <v>70</v>
      </c>
      <c r="B273">
        <v>1</v>
      </c>
      <c r="D273">
        <v>20</v>
      </c>
      <c r="E273" t="s">
        <v>303</v>
      </c>
      <c r="F273" t="s">
        <v>301</v>
      </c>
      <c r="G273">
        <v>1</v>
      </c>
      <c r="H273">
        <v>0</v>
      </c>
      <c r="I273" t="s">
        <v>240</v>
      </c>
      <c r="J273">
        <v>0</v>
      </c>
      <c r="K273">
        <v>0</v>
      </c>
      <c r="L273" t="s">
        <v>6</v>
      </c>
      <c r="M273" t="s">
        <v>6</v>
      </c>
      <c r="N273">
        <v>0</v>
      </c>
      <c r="O273">
        <v>1</v>
      </c>
      <c r="P273" t="s">
        <v>301</v>
      </c>
      <c r="IF273">
        <v>-1</v>
      </c>
    </row>
    <row r="274" spans="1:240" x14ac:dyDescent="0.2">
      <c r="A274">
        <v>70</v>
      </c>
      <c r="B274">
        <v>1</v>
      </c>
      <c r="D274">
        <v>21</v>
      </c>
      <c r="E274" t="s">
        <v>304</v>
      </c>
      <c r="F274" t="s">
        <v>305</v>
      </c>
      <c r="G274">
        <v>0</v>
      </c>
      <c r="H274">
        <v>0</v>
      </c>
      <c r="I274" t="s">
        <v>240</v>
      </c>
      <c r="J274">
        <v>0</v>
      </c>
      <c r="K274">
        <v>0</v>
      </c>
      <c r="L274" t="s">
        <v>6</v>
      </c>
      <c r="M274" t="s">
        <v>6</v>
      </c>
      <c r="N274">
        <v>0</v>
      </c>
      <c r="O274">
        <v>0</v>
      </c>
      <c r="P274" t="s">
        <v>305</v>
      </c>
      <c r="IF274">
        <v>-1</v>
      </c>
    </row>
    <row r="275" spans="1:240" x14ac:dyDescent="0.2">
      <c r="IF275">
        <v>-1</v>
      </c>
    </row>
    <row r="276" spans="1:240" x14ac:dyDescent="0.2">
      <c r="A276">
        <v>-1</v>
      </c>
      <c r="IF276">
        <v>-1</v>
      </c>
    </row>
    <row r="277" spans="1:240" x14ac:dyDescent="0.2">
      <c r="IF277">
        <v>-1</v>
      </c>
    </row>
    <row r="278" spans="1:240" x14ac:dyDescent="0.2">
      <c r="A278" s="4">
        <v>75</v>
      </c>
      <c r="B278" s="4" t="s">
        <v>306</v>
      </c>
      <c r="C278" s="4">
        <v>2000</v>
      </c>
      <c r="D278" s="4">
        <v>0</v>
      </c>
      <c r="E278" s="4">
        <v>1</v>
      </c>
      <c r="F278" s="4"/>
      <c r="G278" s="4">
        <v>0</v>
      </c>
      <c r="H278" s="4">
        <v>1</v>
      </c>
      <c r="I278" s="4">
        <v>0</v>
      </c>
      <c r="J278" s="4">
        <v>4</v>
      </c>
      <c r="K278" s="4">
        <v>0</v>
      </c>
      <c r="L278" s="4">
        <v>0</v>
      </c>
      <c r="M278" s="4">
        <v>0</v>
      </c>
      <c r="N278" s="4">
        <v>69994508</v>
      </c>
      <c r="O278" s="4">
        <v>1</v>
      </c>
      <c r="IF278">
        <v>-1</v>
      </c>
    </row>
    <row r="279" spans="1:240" x14ac:dyDescent="0.2">
      <c r="A279" s="4">
        <v>75</v>
      </c>
      <c r="B279" s="4" t="s">
        <v>307</v>
      </c>
      <c r="C279" s="4">
        <v>2024</v>
      </c>
      <c r="D279" s="4">
        <v>1</v>
      </c>
      <c r="E279" s="4">
        <v>3</v>
      </c>
      <c r="F279" s="4"/>
      <c r="G279" s="4">
        <v>0</v>
      </c>
      <c r="H279" s="4">
        <v>2</v>
      </c>
      <c r="I279" s="4">
        <v>0</v>
      </c>
      <c r="J279" s="4">
        <v>3</v>
      </c>
      <c r="K279" s="4">
        <v>0</v>
      </c>
      <c r="L279" s="4">
        <v>0</v>
      </c>
      <c r="M279" s="4">
        <v>1</v>
      </c>
      <c r="N279" s="4">
        <v>69994509</v>
      </c>
      <c r="O279" s="4">
        <v>2</v>
      </c>
      <c r="IF279">
        <v>-1</v>
      </c>
    </row>
    <row r="280" spans="1:240" x14ac:dyDescent="0.2">
      <c r="A280" s="6">
        <v>1</v>
      </c>
      <c r="B280" s="6" t="s">
        <v>308</v>
      </c>
      <c r="C280" s="6" t="s">
        <v>309</v>
      </c>
      <c r="D280" s="6">
        <v>2024</v>
      </c>
      <c r="E280" s="6">
        <v>3</v>
      </c>
      <c r="F280" s="6">
        <v>1</v>
      </c>
      <c r="G280" s="6">
        <v>1</v>
      </c>
      <c r="H280" s="6">
        <v>0</v>
      </c>
      <c r="I280" s="6">
        <v>2</v>
      </c>
      <c r="J280" s="6">
        <v>1</v>
      </c>
      <c r="K280" s="6">
        <v>7.56</v>
      </c>
      <c r="L280" s="6">
        <v>4.83</v>
      </c>
      <c r="M280" s="6">
        <v>1</v>
      </c>
      <c r="N280" s="6">
        <v>1</v>
      </c>
      <c r="O280" s="6">
        <v>7.56</v>
      </c>
      <c r="P280" s="6">
        <v>4.83</v>
      </c>
      <c r="Q280" s="6">
        <v>1</v>
      </c>
      <c r="R280" s="6" t="s">
        <v>6</v>
      </c>
      <c r="S280" s="6" t="s">
        <v>6</v>
      </c>
      <c r="T280" s="6" t="s">
        <v>6</v>
      </c>
      <c r="U280" s="6" t="s">
        <v>6</v>
      </c>
      <c r="V280" s="6" t="s">
        <v>6</v>
      </c>
      <c r="W280" s="6" t="s">
        <v>6</v>
      </c>
      <c r="X280" s="6" t="s">
        <v>6</v>
      </c>
      <c r="Y280" s="6" t="s">
        <v>6</v>
      </c>
      <c r="Z280" s="6" t="s">
        <v>6</v>
      </c>
      <c r="AA280" s="6" t="s">
        <v>6</v>
      </c>
      <c r="AB280" s="6"/>
      <c r="AC280" s="6"/>
      <c r="AD280" s="6"/>
      <c r="AE280" s="6"/>
      <c r="AF280" s="6"/>
      <c r="AG280" s="6"/>
      <c r="AH280" s="6"/>
      <c r="AI280" s="6"/>
      <c r="AJ280" s="6"/>
      <c r="AK280" s="6"/>
      <c r="AL280" s="6"/>
      <c r="AM280" s="6"/>
      <c r="AN280" s="6">
        <v>69994510</v>
      </c>
      <c r="AO280" s="6"/>
      <c r="AP280" s="6"/>
      <c r="AQ280" s="6"/>
      <c r="AR280" s="6"/>
      <c r="AS280" s="6"/>
      <c r="AT280" s="6"/>
      <c r="AU280" s="6"/>
      <c r="AV280" s="6"/>
      <c r="AW280" s="6"/>
      <c r="AX280" s="6"/>
      <c r="IF280">
        <v>-1</v>
      </c>
    </row>
    <row r="281" spans="1:240" x14ac:dyDescent="0.2">
      <c r="IF281">
        <v>-1</v>
      </c>
    </row>
    <row r="282" spans="1:240" x14ac:dyDescent="0.2">
      <c r="IF282">
        <v>-1</v>
      </c>
    </row>
    <row r="283" spans="1:240" x14ac:dyDescent="0.2">
      <c r="IF283">
        <v>-1</v>
      </c>
    </row>
    <row r="284" spans="1:240" x14ac:dyDescent="0.2">
      <c r="A284">
        <v>65</v>
      </c>
      <c r="C284">
        <v>1</v>
      </c>
      <c r="D284">
        <v>0</v>
      </c>
      <c r="E284">
        <v>245</v>
      </c>
      <c r="IF284">
        <v>-1</v>
      </c>
    </row>
  </sheetData>
  <printOptions gridLines="1"/>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310</v>
      </c>
      <c r="F1">
        <v>0</v>
      </c>
      <c r="G1">
        <v>0</v>
      </c>
      <c r="H1">
        <v>0</v>
      </c>
      <c r="I1" t="s">
        <v>2</v>
      </c>
      <c r="J1" t="s">
        <v>3</v>
      </c>
      <c r="K1">
        <v>1</v>
      </c>
      <c r="L1">
        <v>12105</v>
      </c>
      <c r="M1">
        <v>59021754</v>
      </c>
      <c r="N1">
        <v>11</v>
      </c>
      <c r="O1">
        <v>9</v>
      </c>
      <c r="P1">
        <v>0</v>
      </c>
      <c r="Q1">
        <v>1</v>
      </c>
    </row>
    <row r="4" spans="1:133" x14ac:dyDescent="0.2">
      <c r="A4" s="1">
        <v>1</v>
      </c>
      <c r="B4" s="1">
        <v>1</v>
      </c>
      <c r="C4" s="1">
        <v>-1</v>
      </c>
      <c r="D4" s="1"/>
      <c r="E4" s="1"/>
      <c r="F4" s="1" t="s">
        <v>4</v>
      </c>
      <c r="G4" s="1" t="s">
        <v>5</v>
      </c>
      <c r="H4" s="1" t="s">
        <v>6</v>
      </c>
      <c r="I4" s="1" t="s">
        <v>6</v>
      </c>
      <c r="J4" s="1" t="s">
        <v>6</v>
      </c>
      <c r="K4" s="1" t="s">
        <v>6</v>
      </c>
      <c r="L4" s="1" t="s">
        <v>6</v>
      </c>
      <c r="M4" s="1" t="s">
        <v>6</v>
      </c>
      <c r="N4" s="1" t="s">
        <v>6</v>
      </c>
      <c r="O4" s="1" t="s">
        <v>6</v>
      </c>
      <c r="P4" s="1">
        <v>0</v>
      </c>
      <c r="Q4" s="1" t="s">
        <v>6</v>
      </c>
      <c r="R4" s="1"/>
      <c r="S4" s="1"/>
      <c r="T4" s="1"/>
      <c r="U4" s="1"/>
      <c r="V4" s="1"/>
      <c r="W4" s="1"/>
      <c r="X4" s="1"/>
      <c r="Y4" s="1"/>
      <c r="Z4" s="1"/>
      <c r="AA4" s="1"/>
      <c r="AB4" s="1"/>
      <c r="AC4" s="1"/>
      <c r="AD4" s="1"/>
      <c r="AE4" s="1">
        <v>0</v>
      </c>
      <c r="BH4" t="s">
        <v>6</v>
      </c>
      <c r="BI4" t="s">
        <v>6</v>
      </c>
      <c r="BJ4" t="s">
        <v>6</v>
      </c>
      <c r="BK4" t="s">
        <v>6</v>
      </c>
      <c r="BL4" t="s">
        <v>6</v>
      </c>
    </row>
    <row r="12" spans="1:133" x14ac:dyDescent="0.2">
      <c r="A12" s="1">
        <v>1</v>
      </c>
      <c r="B12" s="1">
        <v>51</v>
      </c>
      <c r="C12" s="1">
        <v>0</v>
      </c>
      <c r="D12" s="1"/>
      <c r="E12" s="1">
        <v>0</v>
      </c>
      <c r="F12" s="1" t="s">
        <v>7</v>
      </c>
      <c r="G12" s="1" t="s">
        <v>5</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6</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v>0</v>
      </c>
      <c r="CZ12" s="1" t="s">
        <v>6</v>
      </c>
      <c r="DA12" s="1" t="s">
        <v>6</v>
      </c>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69994508</v>
      </c>
      <c r="E14" s="1">
        <v>69994509</v>
      </c>
      <c r="F14" s="1">
        <v>2</v>
      </c>
      <c r="G14" s="1">
        <v>1</v>
      </c>
      <c r="H14" s="1"/>
      <c r="I14" s="1"/>
      <c r="J14" s="1"/>
      <c r="K14" s="1"/>
      <c r="L14" s="1"/>
      <c r="M14" s="1"/>
      <c r="N14" s="1"/>
      <c r="O14" s="1"/>
    </row>
    <row r="16" spans="1:133" x14ac:dyDescent="0.2">
      <c r="A16" s="7">
        <v>3</v>
      </c>
      <c r="B16" s="7">
        <v>0</v>
      </c>
      <c r="C16" s="7" t="s">
        <v>14</v>
      </c>
      <c r="D16" s="7" t="s">
        <v>15</v>
      </c>
      <c r="E16" s="8" t="e">
        <f>ROUND((Source!F201)/1000,2)</f>
        <v>#REF!</v>
      </c>
      <c r="F16" s="8">
        <f>ROUND((Source!F202)/1000,2)</f>
        <v>0</v>
      </c>
      <c r="G16" s="8">
        <f>ROUND((Source!F193)/1000,2)</f>
        <v>0</v>
      </c>
      <c r="H16" s="8" t="e">
        <f>ROUND((Source!F203)/1000+(Source!F204)/1000,2)</f>
        <v>#REF!</v>
      </c>
      <c r="I16" s="8" t="e">
        <f>E16+F16+G16+H16</f>
        <v>#REF!</v>
      </c>
      <c r="J16" s="8" t="e">
        <f>ROUND((Source!F199+Source!F198)/1000,2)</f>
        <v>#REF!</v>
      </c>
      <c r="T16" s="9" t="e">
        <f>ROUND((Source!P201)/1000,2)</f>
        <v>#REF!</v>
      </c>
      <c r="U16" s="9">
        <f>ROUND((Source!P202)/1000,2)</f>
        <v>0</v>
      </c>
      <c r="V16" s="9">
        <f>ROUND((Source!P193)/1000,2)</f>
        <v>0</v>
      </c>
      <c r="W16" s="9" t="e">
        <f>ROUND((Source!P203)/1000+(Source!P204)/1000,2)</f>
        <v>#REF!</v>
      </c>
      <c r="X16" s="9" t="e">
        <f>T16+U16+V16+W16</f>
        <v>#REF!</v>
      </c>
      <c r="Y16" s="9" t="e">
        <f>ROUND((Source!P199+Source!P198)/1000,2)</f>
        <v>#REF!</v>
      </c>
      <c r="AI16" s="7">
        <v>0</v>
      </c>
      <c r="AJ16" s="7">
        <v>-1</v>
      </c>
      <c r="AK16" s="7" t="s">
        <v>6</v>
      </c>
      <c r="AL16" s="7" t="s">
        <v>6</v>
      </c>
      <c r="AM16" s="7" t="s">
        <v>6</v>
      </c>
      <c r="AN16" s="7">
        <v>0</v>
      </c>
      <c r="AO16" s="7" t="s">
        <v>6</v>
      </c>
      <c r="AP16" s="7" t="s">
        <v>6</v>
      </c>
      <c r="AT16" s="8">
        <v>77978</v>
      </c>
      <c r="AU16" s="8">
        <v>72637</v>
      </c>
      <c r="AV16" s="8">
        <v>0</v>
      </c>
      <c r="AW16" s="8">
        <v>0</v>
      </c>
      <c r="AX16" s="8">
        <v>0</v>
      </c>
      <c r="AY16" s="8">
        <v>282</v>
      </c>
      <c r="AZ16" s="8">
        <v>22</v>
      </c>
      <c r="BA16" s="8">
        <v>5059</v>
      </c>
      <c r="BB16" s="8">
        <v>87174</v>
      </c>
      <c r="BC16" s="8">
        <v>0</v>
      </c>
      <c r="BD16" s="8">
        <v>0</v>
      </c>
      <c r="BE16" s="8">
        <v>0</v>
      </c>
      <c r="BF16" s="8">
        <v>554.43736000000001</v>
      </c>
      <c r="BG16" s="8">
        <v>1.65984</v>
      </c>
      <c r="BH16" s="8">
        <v>56</v>
      </c>
      <c r="BI16" s="8">
        <v>5995</v>
      </c>
      <c r="BJ16" s="8">
        <v>3201</v>
      </c>
      <c r="BK16" s="8">
        <v>87174</v>
      </c>
      <c r="BR16" s="9">
        <v>542081</v>
      </c>
      <c r="BS16" s="9">
        <v>392977</v>
      </c>
      <c r="BT16" s="9">
        <v>0</v>
      </c>
      <c r="BU16" s="9">
        <v>0</v>
      </c>
      <c r="BV16" s="9">
        <v>0</v>
      </c>
      <c r="BW16" s="9">
        <v>2626</v>
      </c>
      <c r="BX16" s="9">
        <v>448</v>
      </c>
      <c r="BY16" s="9">
        <v>146478</v>
      </c>
      <c r="BZ16" s="9">
        <v>785979</v>
      </c>
      <c r="CA16" s="9">
        <v>0</v>
      </c>
      <c r="CB16" s="9">
        <v>0</v>
      </c>
      <c r="CC16" s="9">
        <v>0</v>
      </c>
      <c r="CD16" s="9">
        <v>554.43736000000001</v>
      </c>
      <c r="CE16" s="9">
        <v>1.65984</v>
      </c>
      <c r="CF16" s="9">
        <v>56</v>
      </c>
      <c r="CG16" s="9">
        <v>164558</v>
      </c>
      <c r="CH16" s="9">
        <v>79340</v>
      </c>
      <c r="CI16" s="9">
        <v>785979</v>
      </c>
    </row>
    <row r="18" spans="1:40" x14ac:dyDescent="0.2">
      <c r="A18">
        <v>51</v>
      </c>
      <c r="E18" s="10" t="e">
        <f>SUMIF(A16:A17,3,E16:E17)</f>
        <v>#REF!</v>
      </c>
      <c r="F18" s="10">
        <f>SUMIF(A16:A17,3,F16:F17)</f>
        <v>0</v>
      </c>
      <c r="G18" s="10">
        <f>SUMIF(A16:A17,3,G16:G17)</f>
        <v>0</v>
      </c>
      <c r="H18" s="10" t="e">
        <f>SUMIF(A16:A17,3,H16:H17)</f>
        <v>#REF!</v>
      </c>
      <c r="I18" s="10" t="e">
        <f>SUMIF(A16:A17,3,I16:I17)</f>
        <v>#REF!</v>
      </c>
      <c r="J18" s="10" t="e">
        <f>SUMIF(A16:A17,3,J16:J17)</f>
        <v>#REF!</v>
      </c>
      <c r="K18" s="10"/>
      <c r="L18" s="10"/>
      <c r="M18" s="10"/>
      <c r="N18" s="10"/>
      <c r="O18" s="10"/>
      <c r="P18" s="10"/>
      <c r="Q18" s="10"/>
      <c r="R18" s="10"/>
      <c r="S18" s="10"/>
      <c r="T18" s="3" t="e">
        <f>SUMIF(A16:A17,3,T16:T17)</f>
        <v>#REF!</v>
      </c>
      <c r="U18" s="3">
        <f>SUMIF(A16:A17,3,U16:U17)</f>
        <v>0</v>
      </c>
      <c r="V18" s="3">
        <f>SUMIF(A16:A17,3,V16:V17)</f>
        <v>0</v>
      </c>
      <c r="W18" s="3" t="e">
        <f>SUMIF(A16:A17,3,W16:W17)</f>
        <v>#REF!</v>
      </c>
      <c r="X18" s="3" t="e">
        <f>SUMIF(A16:A17,3,X16:X17)</f>
        <v>#REF!</v>
      </c>
      <c r="Y18" s="3" t="e">
        <f>SUMIF(A16:A17,3,Y16:Y17)</f>
        <v>#REF!</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77978</v>
      </c>
      <c r="G20" s="5" t="s">
        <v>134</v>
      </c>
      <c r="H20" s="5" t="s">
        <v>135</v>
      </c>
      <c r="I20" s="5"/>
      <c r="J20" s="5"/>
      <c r="K20" s="5">
        <v>201</v>
      </c>
      <c r="L20" s="5">
        <v>1</v>
      </c>
      <c r="M20" s="5">
        <v>3</v>
      </c>
      <c r="N20" s="5" t="s">
        <v>6</v>
      </c>
      <c r="O20" s="5">
        <v>0</v>
      </c>
      <c r="P20" s="5">
        <v>542081</v>
      </c>
    </row>
    <row r="21" spans="1:40" x14ac:dyDescent="0.2">
      <c r="A21" s="5">
        <v>50</v>
      </c>
      <c r="B21" s="5">
        <v>0</v>
      </c>
      <c r="C21" s="5">
        <v>0</v>
      </c>
      <c r="D21" s="5">
        <v>1</v>
      </c>
      <c r="E21" s="5">
        <v>202</v>
      </c>
      <c r="F21" s="5">
        <v>72637</v>
      </c>
      <c r="G21" s="5" t="s">
        <v>136</v>
      </c>
      <c r="H21" s="5" t="s">
        <v>137</v>
      </c>
      <c r="I21" s="5"/>
      <c r="J21" s="5"/>
      <c r="K21" s="5">
        <v>202</v>
      </c>
      <c r="L21" s="5">
        <v>2</v>
      </c>
      <c r="M21" s="5">
        <v>3</v>
      </c>
      <c r="N21" s="5" t="s">
        <v>6</v>
      </c>
      <c r="O21" s="5">
        <v>0</v>
      </c>
      <c r="P21" s="5">
        <v>392977</v>
      </c>
    </row>
    <row r="22" spans="1:40" x14ac:dyDescent="0.2">
      <c r="A22" s="5">
        <v>50</v>
      </c>
      <c r="B22" s="5">
        <v>0</v>
      </c>
      <c r="C22" s="5">
        <v>0</v>
      </c>
      <c r="D22" s="5">
        <v>1</v>
      </c>
      <c r="E22" s="5">
        <v>222</v>
      </c>
      <c r="F22" s="5">
        <v>0</v>
      </c>
      <c r="G22" s="5" t="s">
        <v>138</v>
      </c>
      <c r="H22" s="5" t="s">
        <v>139</v>
      </c>
      <c r="I22" s="5"/>
      <c r="J22" s="5"/>
      <c r="K22" s="5">
        <v>222</v>
      </c>
      <c r="L22" s="5">
        <v>3</v>
      </c>
      <c r="M22" s="5">
        <v>3</v>
      </c>
      <c r="N22" s="5" t="s">
        <v>6</v>
      </c>
      <c r="O22" s="5">
        <v>0</v>
      </c>
      <c r="P22" s="5">
        <v>0</v>
      </c>
    </row>
    <row r="23" spans="1:40" x14ac:dyDescent="0.2">
      <c r="A23" s="5">
        <v>50</v>
      </c>
      <c r="B23" s="5">
        <v>0</v>
      </c>
      <c r="C23" s="5">
        <v>0</v>
      </c>
      <c r="D23" s="5">
        <v>1</v>
      </c>
      <c r="E23" s="5">
        <v>225</v>
      </c>
      <c r="F23" s="5">
        <v>72637</v>
      </c>
      <c r="G23" s="5" t="s">
        <v>140</v>
      </c>
      <c r="H23" s="5" t="s">
        <v>141</v>
      </c>
      <c r="I23" s="5"/>
      <c r="J23" s="5"/>
      <c r="K23" s="5">
        <v>225</v>
      </c>
      <c r="L23" s="5">
        <v>4</v>
      </c>
      <c r="M23" s="5">
        <v>3</v>
      </c>
      <c r="N23" s="5" t="s">
        <v>6</v>
      </c>
      <c r="O23" s="5">
        <v>0</v>
      </c>
      <c r="P23" s="5">
        <v>392977</v>
      </c>
    </row>
    <row r="24" spans="1:40" x14ac:dyDescent="0.2">
      <c r="A24" s="5">
        <v>50</v>
      </c>
      <c r="B24" s="5">
        <v>0</v>
      </c>
      <c r="C24" s="5">
        <v>0</v>
      </c>
      <c r="D24" s="5">
        <v>1</v>
      </c>
      <c r="E24" s="5">
        <v>226</v>
      </c>
      <c r="F24" s="5">
        <v>72637</v>
      </c>
      <c r="G24" s="5" t="s">
        <v>142</v>
      </c>
      <c r="H24" s="5" t="s">
        <v>143</v>
      </c>
      <c r="I24" s="5"/>
      <c r="J24" s="5"/>
      <c r="K24" s="5">
        <v>226</v>
      </c>
      <c r="L24" s="5">
        <v>5</v>
      </c>
      <c r="M24" s="5">
        <v>3</v>
      </c>
      <c r="N24" s="5" t="s">
        <v>6</v>
      </c>
      <c r="O24" s="5">
        <v>0</v>
      </c>
      <c r="P24" s="5">
        <v>392977</v>
      </c>
    </row>
    <row r="25" spans="1:40" x14ac:dyDescent="0.2">
      <c r="A25" s="5">
        <v>50</v>
      </c>
      <c r="B25" s="5">
        <v>0</v>
      </c>
      <c r="C25" s="5">
        <v>0</v>
      </c>
      <c r="D25" s="5">
        <v>1</v>
      </c>
      <c r="E25" s="5">
        <v>227</v>
      </c>
      <c r="F25" s="5">
        <v>0</v>
      </c>
      <c r="G25" s="5" t="s">
        <v>144</v>
      </c>
      <c r="H25" s="5" t="s">
        <v>145</v>
      </c>
      <c r="I25" s="5"/>
      <c r="J25" s="5"/>
      <c r="K25" s="5">
        <v>227</v>
      </c>
      <c r="L25" s="5">
        <v>6</v>
      </c>
      <c r="M25" s="5">
        <v>3</v>
      </c>
      <c r="N25" s="5" t="s">
        <v>6</v>
      </c>
      <c r="O25" s="5">
        <v>0</v>
      </c>
      <c r="P25" s="5">
        <v>0</v>
      </c>
    </row>
    <row r="26" spans="1:40" x14ac:dyDescent="0.2">
      <c r="A26" s="5">
        <v>50</v>
      </c>
      <c r="B26" s="5">
        <v>0</v>
      </c>
      <c r="C26" s="5">
        <v>0</v>
      </c>
      <c r="D26" s="5">
        <v>1</v>
      </c>
      <c r="E26" s="5">
        <v>228</v>
      </c>
      <c r="F26" s="5">
        <v>72637</v>
      </c>
      <c r="G26" s="5" t="s">
        <v>146</v>
      </c>
      <c r="H26" s="5" t="s">
        <v>147</v>
      </c>
      <c r="I26" s="5"/>
      <c r="J26" s="5"/>
      <c r="K26" s="5">
        <v>228</v>
      </c>
      <c r="L26" s="5">
        <v>7</v>
      </c>
      <c r="M26" s="5">
        <v>3</v>
      </c>
      <c r="N26" s="5" t="s">
        <v>6</v>
      </c>
      <c r="O26" s="5">
        <v>0</v>
      </c>
      <c r="P26" s="5">
        <v>392977</v>
      </c>
    </row>
    <row r="27" spans="1:40" x14ac:dyDescent="0.2">
      <c r="A27" s="5">
        <v>50</v>
      </c>
      <c r="B27" s="5">
        <v>0</v>
      </c>
      <c r="C27" s="5">
        <v>0</v>
      </c>
      <c r="D27" s="5">
        <v>1</v>
      </c>
      <c r="E27" s="5">
        <v>216</v>
      </c>
      <c r="F27" s="5">
        <v>0</v>
      </c>
      <c r="G27" s="5" t="s">
        <v>148</v>
      </c>
      <c r="H27" s="5" t="s">
        <v>149</v>
      </c>
      <c r="I27" s="5"/>
      <c r="J27" s="5"/>
      <c r="K27" s="5">
        <v>216</v>
      </c>
      <c r="L27" s="5">
        <v>8</v>
      </c>
      <c r="M27" s="5">
        <v>3</v>
      </c>
      <c r="N27" s="5" t="s">
        <v>6</v>
      </c>
      <c r="O27" s="5">
        <v>0</v>
      </c>
      <c r="P27" s="5">
        <v>0</v>
      </c>
    </row>
    <row r="28" spans="1:40" x14ac:dyDescent="0.2">
      <c r="A28" s="5">
        <v>50</v>
      </c>
      <c r="B28" s="5">
        <v>0</v>
      </c>
      <c r="C28" s="5">
        <v>0</v>
      </c>
      <c r="D28" s="5">
        <v>1</v>
      </c>
      <c r="E28" s="5">
        <v>223</v>
      </c>
      <c r="F28" s="5">
        <v>0</v>
      </c>
      <c r="G28" s="5" t="s">
        <v>150</v>
      </c>
      <c r="H28" s="5" t="s">
        <v>151</v>
      </c>
      <c r="I28" s="5"/>
      <c r="J28" s="5"/>
      <c r="K28" s="5">
        <v>223</v>
      </c>
      <c r="L28" s="5">
        <v>9</v>
      </c>
      <c r="M28" s="5">
        <v>3</v>
      </c>
      <c r="N28" s="5" t="s">
        <v>6</v>
      </c>
      <c r="O28" s="5">
        <v>0</v>
      </c>
      <c r="P28" s="5">
        <v>0</v>
      </c>
    </row>
    <row r="29" spans="1:40" x14ac:dyDescent="0.2">
      <c r="A29" s="5">
        <v>50</v>
      </c>
      <c r="B29" s="5">
        <v>0</v>
      </c>
      <c r="C29" s="5">
        <v>0</v>
      </c>
      <c r="D29" s="5">
        <v>1</v>
      </c>
      <c r="E29" s="5">
        <v>229</v>
      </c>
      <c r="F29" s="5">
        <v>0</v>
      </c>
      <c r="G29" s="5" t="s">
        <v>152</v>
      </c>
      <c r="H29" s="5" t="s">
        <v>153</v>
      </c>
      <c r="I29" s="5"/>
      <c r="J29" s="5"/>
      <c r="K29" s="5">
        <v>229</v>
      </c>
      <c r="L29" s="5">
        <v>10</v>
      </c>
      <c r="M29" s="5">
        <v>3</v>
      </c>
      <c r="N29" s="5" t="s">
        <v>6</v>
      </c>
      <c r="O29" s="5">
        <v>0</v>
      </c>
      <c r="P29" s="5">
        <v>0</v>
      </c>
    </row>
    <row r="30" spans="1:40" x14ac:dyDescent="0.2">
      <c r="A30" s="5">
        <v>50</v>
      </c>
      <c r="B30" s="5">
        <v>0</v>
      </c>
      <c r="C30" s="5">
        <v>0</v>
      </c>
      <c r="D30" s="5">
        <v>1</v>
      </c>
      <c r="E30" s="5">
        <v>203</v>
      </c>
      <c r="F30" s="5">
        <v>282</v>
      </c>
      <c r="G30" s="5" t="s">
        <v>154</v>
      </c>
      <c r="H30" s="5" t="s">
        <v>155</v>
      </c>
      <c r="I30" s="5"/>
      <c r="J30" s="5"/>
      <c r="K30" s="5">
        <v>203</v>
      </c>
      <c r="L30" s="5">
        <v>11</v>
      </c>
      <c r="M30" s="5">
        <v>3</v>
      </c>
      <c r="N30" s="5" t="s">
        <v>6</v>
      </c>
      <c r="O30" s="5">
        <v>0</v>
      </c>
      <c r="P30" s="5">
        <v>2626</v>
      </c>
    </row>
    <row r="31" spans="1:40" x14ac:dyDescent="0.2">
      <c r="A31" s="5">
        <v>50</v>
      </c>
      <c r="B31" s="5">
        <v>0</v>
      </c>
      <c r="C31" s="5">
        <v>0</v>
      </c>
      <c r="D31" s="5">
        <v>1</v>
      </c>
      <c r="E31" s="5">
        <v>231</v>
      </c>
      <c r="F31" s="5">
        <v>0</v>
      </c>
      <c r="G31" s="5" t="s">
        <v>156</v>
      </c>
      <c r="H31" s="5" t="s">
        <v>157</v>
      </c>
      <c r="I31" s="5"/>
      <c r="J31" s="5"/>
      <c r="K31" s="5">
        <v>231</v>
      </c>
      <c r="L31" s="5">
        <v>12</v>
      </c>
      <c r="M31" s="5">
        <v>3</v>
      </c>
      <c r="N31" s="5" t="s">
        <v>6</v>
      </c>
      <c r="O31" s="5">
        <v>0</v>
      </c>
      <c r="P31" s="5">
        <v>0</v>
      </c>
    </row>
    <row r="32" spans="1:40" x14ac:dyDescent="0.2">
      <c r="A32" s="5">
        <v>50</v>
      </c>
      <c r="B32" s="5">
        <v>0</v>
      </c>
      <c r="C32" s="5">
        <v>0</v>
      </c>
      <c r="D32" s="5">
        <v>1</v>
      </c>
      <c r="E32" s="5">
        <v>204</v>
      </c>
      <c r="F32" s="5">
        <v>22</v>
      </c>
      <c r="G32" s="5" t="s">
        <v>158</v>
      </c>
      <c r="H32" s="5" t="s">
        <v>159</v>
      </c>
      <c r="I32" s="5"/>
      <c r="J32" s="5"/>
      <c r="K32" s="5">
        <v>204</v>
      </c>
      <c r="L32" s="5">
        <v>13</v>
      </c>
      <c r="M32" s="5">
        <v>3</v>
      </c>
      <c r="N32" s="5" t="s">
        <v>6</v>
      </c>
      <c r="O32" s="5">
        <v>0</v>
      </c>
      <c r="P32" s="5">
        <v>448</v>
      </c>
    </row>
    <row r="33" spans="1:16" x14ac:dyDescent="0.2">
      <c r="A33" s="5">
        <v>50</v>
      </c>
      <c r="B33" s="5">
        <v>0</v>
      </c>
      <c r="C33" s="5">
        <v>0</v>
      </c>
      <c r="D33" s="5">
        <v>1</v>
      </c>
      <c r="E33" s="5">
        <v>205</v>
      </c>
      <c r="F33" s="5">
        <v>5059</v>
      </c>
      <c r="G33" s="5" t="s">
        <v>160</v>
      </c>
      <c r="H33" s="5" t="s">
        <v>161</v>
      </c>
      <c r="I33" s="5"/>
      <c r="J33" s="5"/>
      <c r="K33" s="5">
        <v>205</v>
      </c>
      <c r="L33" s="5">
        <v>14</v>
      </c>
      <c r="M33" s="5">
        <v>3</v>
      </c>
      <c r="N33" s="5" t="s">
        <v>6</v>
      </c>
      <c r="O33" s="5">
        <v>0</v>
      </c>
      <c r="P33" s="5">
        <v>146478</v>
      </c>
    </row>
    <row r="34" spans="1:16" x14ac:dyDescent="0.2">
      <c r="A34" s="5">
        <v>50</v>
      </c>
      <c r="B34" s="5">
        <v>0</v>
      </c>
      <c r="C34" s="5">
        <v>0</v>
      </c>
      <c r="D34" s="5">
        <v>1</v>
      </c>
      <c r="E34" s="5">
        <v>232</v>
      </c>
      <c r="F34" s="5">
        <v>0</v>
      </c>
      <c r="G34" s="5" t="s">
        <v>162</v>
      </c>
      <c r="H34" s="5" t="s">
        <v>163</v>
      </c>
      <c r="I34" s="5"/>
      <c r="J34" s="5"/>
      <c r="K34" s="5">
        <v>232</v>
      </c>
      <c r="L34" s="5">
        <v>15</v>
      </c>
      <c r="M34" s="5">
        <v>3</v>
      </c>
      <c r="N34" s="5" t="s">
        <v>6</v>
      </c>
      <c r="O34" s="5">
        <v>0</v>
      </c>
      <c r="P34" s="5">
        <v>0</v>
      </c>
    </row>
    <row r="35" spans="1:16" x14ac:dyDescent="0.2">
      <c r="A35" s="5">
        <v>50</v>
      </c>
      <c r="B35" s="5">
        <v>0</v>
      </c>
      <c r="C35" s="5">
        <v>0</v>
      </c>
      <c r="D35" s="5">
        <v>1</v>
      </c>
      <c r="E35" s="5">
        <v>214</v>
      </c>
      <c r="F35" s="5">
        <v>87174</v>
      </c>
      <c r="G35" s="5" t="s">
        <v>164</v>
      </c>
      <c r="H35" s="5" t="s">
        <v>165</v>
      </c>
      <c r="I35" s="5"/>
      <c r="J35" s="5"/>
      <c r="K35" s="5">
        <v>214</v>
      </c>
      <c r="L35" s="5">
        <v>16</v>
      </c>
      <c r="M35" s="5">
        <v>3</v>
      </c>
      <c r="N35" s="5" t="s">
        <v>6</v>
      </c>
      <c r="O35" s="5">
        <v>0</v>
      </c>
      <c r="P35" s="5">
        <v>785979</v>
      </c>
    </row>
    <row r="36" spans="1:16" x14ac:dyDescent="0.2">
      <c r="A36" s="5">
        <v>50</v>
      </c>
      <c r="B36" s="5">
        <v>0</v>
      </c>
      <c r="C36" s="5">
        <v>0</v>
      </c>
      <c r="D36" s="5">
        <v>1</v>
      </c>
      <c r="E36" s="5">
        <v>215</v>
      </c>
      <c r="F36" s="5">
        <v>0</v>
      </c>
      <c r="G36" s="5" t="s">
        <v>166</v>
      </c>
      <c r="H36" s="5" t="s">
        <v>167</v>
      </c>
      <c r="I36" s="5"/>
      <c r="J36" s="5"/>
      <c r="K36" s="5">
        <v>215</v>
      </c>
      <c r="L36" s="5">
        <v>17</v>
      </c>
      <c r="M36" s="5">
        <v>3</v>
      </c>
      <c r="N36" s="5" t="s">
        <v>6</v>
      </c>
      <c r="O36" s="5">
        <v>0</v>
      </c>
      <c r="P36" s="5">
        <v>0</v>
      </c>
    </row>
    <row r="37" spans="1:16" x14ac:dyDescent="0.2">
      <c r="A37" s="5">
        <v>50</v>
      </c>
      <c r="B37" s="5">
        <v>0</v>
      </c>
      <c r="C37" s="5">
        <v>0</v>
      </c>
      <c r="D37" s="5">
        <v>1</v>
      </c>
      <c r="E37" s="5">
        <v>217</v>
      </c>
      <c r="F37" s="5">
        <v>0</v>
      </c>
      <c r="G37" s="5" t="s">
        <v>168</v>
      </c>
      <c r="H37" s="5" t="s">
        <v>169</v>
      </c>
      <c r="I37" s="5"/>
      <c r="J37" s="5"/>
      <c r="K37" s="5">
        <v>217</v>
      </c>
      <c r="L37" s="5">
        <v>18</v>
      </c>
      <c r="M37" s="5">
        <v>3</v>
      </c>
      <c r="N37" s="5" t="s">
        <v>6</v>
      </c>
      <c r="O37" s="5">
        <v>0</v>
      </c>
      <c r="P37" s="5">
        <v>0</v>
      </c>
    </row>
    <row r="38" spans="1:16" x14ac:dyDescent="0.2">
      <c r="A38" s="5">
        <v>50</v>
      </c>
      <c r="B38" s="5">
        <v>0</v>
      </c>
      <c r="C38" s="5">
        <v>0</v>
      </c>
      <c r="D38" s="5">
        <v>1</v>
      </c>
      <c r="E38" s="5">
        <v>230</v>
      </c>
      <c r="F38" s="5">
        <v>0</v>
      </c>
      <c r="G38" s="5" t="s">
        <v>170</v>
      </c>
      <c r="H38" s="5" t="s">
        <v>171</v>
      </c>
      <c r="I38" s="5"/>
      <c r="J38" s="5"/>
      <c r="K38" s="5">
        <v>230</v>
      </c>
      <c r="L38" s="5">
        <v>19</v>
      </c>
      <c r="M38" s="5">
        <v>3</v>
      </c>
      <c r="N38" s="5" t="s">
        <v>6</v>
      </c>
      <c r="O38" s="5">
        <v>0</v>
      </c>
      <c r="P38" s="5">
        <v>0</v>
      </c>
    </row>
    <row r="39" spans="1:16" x14ac:dyDescent="0.2">
      <c r="A39" s="5">
        <v>50</v>
      </c>
      <c r="B39" s="5">
        <v>0</v>
      </c>
      <c r="C39" s="5">
        <v>0</v>
      </c>
      <c r="D39" s="5">
        <v>1</v>
      </c>
      <c r="E39" s="5">
        <v>206</v>
      </c>
      <c r="F39" s="5">
        <v>0</v>
      </c>
      <c r="G39" s="5" t="s">
        <v>172</v>
      </c>
      <c r="H39" s="5" t="s">
        <v>173</v>
      </c>
      <c r="I39" s="5"/>
      <c r="J39" s="5"/>
      <c r="K39" s="5">
        <v>206</v>
      </c>
      <c r="L39" s="5">
        <v>20</v>
      </c>
      <c r="M39" s="5">
        <v>3</v>
      </c>
      <c r="N39" s="5" t="s">
        <v>6</v>
      </c>
      <c r="O39" s="5">
        <v>0</v>
      </c>
      <c r="P39" s="5">
        <v>0</v>
      </c>
    </row>
    <row r="40" spans="1:16" x14ac:dyDescent="0.2">
      <c r="A40" s="5">
        <v>50</v>
      </c>
      <c r="B40" s="5">
        <v>0</v>
      </c>
      <c r="C40" s="5">
        <v>0</v>
      </c>
      <c r="D40" s="5">
        <v>1</v>
      </c>
      <c r="E40" s="5">
        <v>207</v>
      </c>
      <c r="F40" s="5">
        <v>554.43736000000001</v>
      </c>
      <c r="G40" s="5" t="s">
        <v>174</v>
      </c>
      <c r="H40" s="5" t="s">
        <v>175</v>
      </c>
      <c r="I40" s="5"/>
      <c r="J40" s="5"/>
      <c r="K40" s="5">
        <v>207</v>
      </c>
      <c r="L40" s="5">
        <v>21</v>
      </c>
      <c r="M40" s="5">
        <v>3</v>
      </c>
      <c r="N40" s="5" t="s">
        <v>6</v>
      </c>
      <c r="O40" s="5">
        <v>-1</v>
      </c>
      <c r="P40" s="5">
        <v>554.43736000000001</v>
      </c>
    </row>
    <row r="41" spans="1:16" x14ac:dyDescent="0.2">
      <c r="A41" s="5">
        <v>50</v>
      </c>
      <c r="B41" s="5">
        <v>0</v>
      </c>
      <c r="C41" s="5">
        <v>0</v>
      </c>
      <c r="D41" s="5">
        <v>1</v>
      </c>
      <c r="E41" s="5">
        <v>208</v>
      </c>
      <c r="F41" s="5">
        <v>1.65984</v>
      </c>
      <c r="G41" s="5" t="s">
        <v>176</v>
      </c>
      <c r="H41" s="5" t="s">
        <v>177</v>
      </c>
      <c r="I41" s="5"/>
      <c r="J41" s="5"/>
      <c r="K41" s="5">
        <v>208</v>
      </c>
      <c r="L41" s="5">
        <v>22</v>
      </c>
      <c r="M41" s="5">
        <v>3</v>
      </c>
      <c r="N41" s="5" t="s">
        <v>6</v>
      </c>
      <c r="O41" s="5">
        <v>-1</v>
      </c>
      <c r="P41" s="5">
        <v>1.65984</v>
      </c>
    </row>
    <row r="42" spans="1:16" x14ac:dyDescent="0.2">
      <c r="A42" s="5">
        <v>50</v>
      </c>
      <c r="B42" s="5">
        <v>0</v>
      </c>
      <c r="C42" s="5">
        <v>0</v>
      </c>
      <c r="D42" s="5">
        <v>1</v>
      </c>
      <c r="E42" s="5">
        <v>209</v>
      </c>
      <c r="F42" s="5">
        <v>56</v>
      </c>
      <c r="G42" s="5" t="s">
        <v>178</v>
      </c>
      <c r="H42" s="5" t="s">
        <v>179</v>
      </c>
      <c r="I42" s="5"/>
      <c r="J42" s="5"/>
      <c r="K42" s="5">
        <v>209</v>
      </c>
      <c r="L42" s="5">
        <v>23</v>
      </c>
      <c r="M42" s="5">
        <v>3</v>
      </c>
      <c r="N42" s="5" t="s">
        <v>6</v>
      </c>
      <c r="O42" s="5">
        <v>0</v>
      </c>
      <c r="P42" s="5">
        <v>56</v>
      </c>
    </row>
    <row r="43" spans="1:16" x14ac:dyDescent="0.2">
      <c r="A43" s="5">
        <v>50</v>
      </c>
      <c r="B43" s="5">
        <v>0</v>
      </c>
      <c r="C43" s="5">
        <v>0</v>
      </c>
      <c r="D43" s="5">
        <v>1</v>
      </c>
      <c r="E43" s="5">
        <v>233</v>
      </c>
      <c r="F43" s="5">
        <v>0</v>
      </c>
      <c r="G43" s="5" t="s">
        <v>180</v>
      </c>
      <c r="H43" s="5" t="s">
        <v>181</v>
      </c>
      <c r="I43" s="5"/>
      <c r="J43" s="5"/>
      <c r="K43" s="5">
        <v>233</v>
      </c>
      <c r="L43" s="5">
        <v>24</v>
      </c>
      <c r="M43" s="5">
        <v>3</v>
      </c>
      <c r="N43" s="5" t="s">
        <v>6</v>
      </c>
      <c r="O43" s="5">
        <v>0</v>
      </c>
      <c r="P43" s="5">
        <v>0</v>
      </c>
    </row>
    <row r="44" spans="1:16" x14ac:dyDescent="0.2">
      <c r="A44" s="5">
        <v>50</v>
      </c>
      <c r="B44" s="5">
        <v>0</v>
      </c>
      <c r="C44" s="5">
        <v>0</v>
      </c>
      <c r="D44" s="5">
        <v>1</v>
      </c>
      <c r="E44" s="5">
        <v>210</v>
      </c>
      <c r="F44" s="5">
        <v>5995</v>
      </c>
      <c r="G44" s="5" t="s">
        <v>182</v>
      </c>
      <c r="H44" s="5" t="s">
        <v>183</v>
      </c>
      <c r="I44" s="5"/>
      <c r="J44" s="5"/>
      <c r="K44" s="5">
        <v>210</v>
      </c>
      <c r="L44" s="5">
        <v>25</v>
      </c>
      <c r="M44" s="5">
        <v>3</v>
      </c>
      <c r="N44" s="5" t="s">
        <v>6</v>
      </c>
      <c r="O44" s="5">
        <v>0</v>
      </c>
      <c r="P44" s="5">
        <v>164558</v>
      </c>
    </row>
    <row r="45" spans="1:16" x14ac:dyDescent="0.2">
      <c r="A45" s="5">
        <v>50</v>
      </c>
      <c r="B45" s="5">
        <v>0</v>
      </c>
      <c r="C45" s="5">
        <v>0</v>
      </c>
      <c r="D45" s="5">
        <v>1</v>
      </c>
      <c r="E45" s="5">
        <v>211</v>
      </c>
      <c r="F45" s="5">
        <v>3201</v>
      </c>
      <c r="G45" s="5" t="s">
        <v>184</v>
      </c>
      <c r="H45" s="5" t="s">
        <v>185</v>
      </c>
      <c r="I45" s="5"/>
      <c r="J45" s="5"/>
      <c r="K45" s="5">
        <v>211</v>
      </c>
      <c r="L45" s="5">
        <v>26</v>
      </c>
      <c r="M45" s="5">
        <v>3</v>
      </c>
      <c r="N45" s="5" t="s">
        <v>6</v>
      </c>
      <c r="O45" s="5">
        <v>0</v>
      </c>
      <c r="P45" s="5">
        <v>79340</v>
      </c>
    </row>
    <row r="46" spans="1:16" x14ac:dyDescent="0.2">
      <c r="A46" s="5">
        <v>50</v>
      </c>
      <c r="B46" s="5">
        <v>0</v>
      </c>
      <c r="C46" s="5">
        <v>0</v>
      </c>
      <c r="D46" s="5">
        <v>1</v>
      </c>
      <c r="E46" s="5">
        <v>224</v>
      </c>
      <c r="F46" s="5">
        <v>87174</v>
      </c>
      <c r="G46" s="5" t="s">
        <v>186</v>
      </c>
      <c r="H46" s="5" t="s">
        <v>187</v>
      </c>
      <c r="I46" s="5"/>
      <c r="J46" s="5"/>
      <c r="K46" s="5">
        <v>224</v>
      </c>
      <c r="L46" s="5">
        <v>27</v>
      </c>
      <c r="M46" s="5">
        <v>3</v>
      </c>
      <c r="N46" s="5" t="s">
        <v>6</v>
      </c>
      <c r="O46" s="5">
        <v>0</v>
      </c>
      <c r="P46" s="5">
        <v>785979</v>
      </c>
    </row>
    <row r="48" spans="1:16" x14ac:dyDescent="0.2">
      <c r="A48">
        <v>-1</v>
      </c>
    </row>
    <row r="51" spans="1:50" x14ac:dyDescent="0.2">
      <c r="A51" s="4">
        <v>75</v>
      </c>
      <c r="B51" s="4" t="s">
        <v>306</v>
      </c>
      <c r="C51" s="4">
        <v>2000</v>
      </c>
      <c r="D51" s="4">
        <v>0</v>
      </c>
      <c r="E51" s="4">
        <v>1</v>
      </c>
      <c r="F51" s="4"/>
      <c r="G51" s="4">
        <v>0</v>
      </c>
      <c r="H51" s="4">
        <v>1</v>
      </c>
      <c r="I51" s="4">
        <v>0</v>
      </c>
      <c r="J51" s="4">
        <v>4</v>
      </c>
      <c r="K51" s="4">
        <v>0</v>
      </c>
      <c r="L51" s="4">
        <v>0</v>
      </c>
      <c r="M51" s="4">
        <v>0</v>
      </c>
      <c r="N51" s="4">
        <v>69994508</v>
      </c>
      <c r="O51" s="4">
        <v>1</v>
      </c>
    </row>
    <row r="52" spans="1:50" x14ac:dyDescent="0.2">
      <c r="A52" s="4">
        <v>75</v>
      </c>
      <c r="B52" s="4" t="s">
        <v>307</v>
      </c>
      <c r="C52" s="4">
        <v>2024</v>
      </c>
      <c r="D52" s="4">
        <v>1</v>
      </c>
      <c r="E52" s="4">
        <v>3</v>
      </c>
      <c r="F52" s="4"/>
      <c r="G52" s="4">
        <v>0</v>
      </c>
      <c r="H52" s="4">
        <v>2</v>
      </c>
      <c r="I52" s="4">
        <v>0</v>
      </c>
      <c r="J52" s="4">
        <v>3</v>
      </c>
      <c r="K52" s="4">
        <v>0</v>
      </c>
      <c r="L52" s="4">
        <v>0</v>
      </c>
      <c r="M52" s="4">
        <v>1</v>
      </c>
      <c r="N52" s="4">
        <v>69994509</v>
      </c>
      <c r="O52" s="4">
        <v>2</v>
      </c>
    </row>
    <row r="53" spans="1:50" x14ac:dyDescent="0.2">
      <c r="A53" s="6">
        <v>1</v>
      </c>
      <c r="B53" s="6" t="s">
        <v>308</v>
      </c>
      <c r="C53" s="6" t="s">
        <v>309</v>
      </c>
      <c r="D53" s="6">
        <v>2024</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69994510</v>
      </c>
      <c r="AO53" s="6"/>
      <c r="AP53" s="6"/>
      <c r="AQ53" s="6"/>
      <c r="AR53" s="6"/>
      <c r="AS53" s="6"/>
      <c r="AT53" s="6"/>
      <c r="AU53" s="6"/>
      <c r="AV53" s="6"/>
      <c r="AW53" s="6"/>
      <c r="AX53" s="6"/>
    </row>
  </sheetData>
  <printOptions gridLines="1"/>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10</vt:i4>
      </vt:variant>
    </vt:vector>
  </HeadingPairs>
  <TitlesOfParts>
    <vt:vector size="22" baseType="lpstr">
      <vt:lpstr>5.Ведомость_списания</vt:lpstr>
      <vt:lpstr>4.Ресурсный_расчет</vt:lpstr>
      <vt:lpstr>3.Материалы</vt:lpstr>
      <vt:lpstr>ТЗ </vt:lpstr>
      <vt:lpstr>SourceOb.2</vt:lpstr>
      <vt:lpstr>1.Лок.смета.и.Акт</vt:lpstr>
      <vt:lpstr>SourceOb.1</vt:lpstr>
      <vt:lpstr>Source</vt:lpstr>
      <vt:lpstr>SourceObSm</vt:lpstr>
      <vt:lpstr>SmtRes</vt:lpstr>
      <vt:lpstr>EtalonRes</vt:lpstr>
      <vt:lpstr>SrcKA</vt:lpstr>
      <vt:lpstr>'1.Лок.смета.и.Акт'!Заголовки_для_печати</vt:lpstr>
      <vt:lpstr>'3.Материалы'!Заголовки_для_печати</vt:lpstr>
      <vt:lpstr>'4.Ресурсный_расчет'!Заголовки_для_печати</vt:lpstr>
      <vt:lpstr>'5.Ведомость_списания'!Заголовки_для_печати</vt:lpstr>
      <vt:lpstr>'ТЗ '!Заголовки_для_печати</vt:lpstr>
      <vt:lpstr>'1.Лок.смета.и.Акт'!Область_печати</vt:lpstr>
      <vt:lpstr>'3.Материалы'!Область_печати</vt:lpstr>
      <vt:lpstr>'4.Ресурсный_расчет'!Область_печати</vt:lpstr>
      <vt:lpstr>'5.Ведомость_списания'!Область_печати</vt:lpstr>
      <vt:lpstr>'ТЗ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Ионова Елизавета Борисовна</cp:lastModifiedBy>
  <dcterms:created xsi:type="dcterms:W3CDTF">2024-08-08T07:21:25Z</dcterms:created>
  <dcterms:modified xsi:type="dcterms:W3CDTF">2025-08-04T08:25:39Z</dcterms:modified>
</cp:coreProperties>
</file>